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E:\Kiem phieu\200 Cu tri\Phien ban 2\"/>
    </mc:Choice>
  </mc:AlternateContent>
  <workbookProtection workbookAlgorithmName="SHA-512" workbookHashValue="QjPI0tOfU6T2j20kYh6X4OBnr1gVVh9VS+XVUN150E83OHbkGDkO6azrxUkK9lRHrWwAb0SZMb3q5sDONskhsw==" workbookSaltValue="gkQZyPVFq0nQ2+l16BnUeQ==" workbookSpinCount="100000" lockStructure="1"/>
  <bookViews>
    <workbookView xWindow="480" yWindow="12" windowWidth="15180" windowHeight="8328" tabRatio="896"/>
  </bookViews>
  <sheets>
    <sheet name="PhieuBauCu" sheetId="4" r:id="rId1"/>
    <sheet name="Bang1" sheetId="1" r:id="rId2"/>
    <sheet name="Bang2" sheetId="2" r:id="rId3"/>
    <sheet name="Bang3" sheetId="3" r:id="rId4"/>
    <sheet name="TongHop" sheetId="5" r:id="rId5"/>
    <sheet name="PrintPL" sheetId="20" r:id="rId6"/>
    <sheet name="SapXep" sheetId="6" r:id="rId7"/>
    <sheet name="InTongHop" sheetId="11" r:id="rId8"/>
    <sheet name="QuanlyPhieu" sheetId="7" r:id="rId9"/>
    <sheet name="BBSDPhieu" sheetId="8" r:id="rId10"/>
    <sheet name="BBQH" sheetId="9" r:id="rId11"/>
    <sheet name="PhuLuc1" sheetId="12" r:id="rId12"/>
    <sheet name="BB-23" sheetId="15" r:id="rId13"/>
    <sheet name="PhuLuc23" sheetId="14" r:id="rId14"/>
    <sheet name="BB-BGIAO" sheetId="17" r:id="rId15"/>
    <sheet name="Hướng dẫn" sheetId="18" r:id="rId16"/>
  </sheets>
  <definedNames>
    <definedName name="_xlnm._FilterDatabase" localSheetId="4" hidden="1">TongHop!$A$11:$J$11</definedName>
    <definedName name="_Hlk56578819" localSheetId="12">'BB-23'!$A$2</definedName>
    <definedName name="_Hlk56578819" localSheetId="14">'BB-BGIAO'!$A$2</definedName>
    <definedName name="_Hlk56578819" localSheetId="10">BBQH!$A$2</definedName>
    <definedName name="_Hlk56578819" localSheetId="9">BBSDPhieu!$A$2</definedName>
    <definedName name="_Hlk56578819" localSheetId="11">PhuLuc1!$A$2</definedName>
    <definedName name="_Hlk56578819" localSheetId="13">PhuLuc23!$A$2</definedName>
  </definedNames>
  <calcPr calcId="162913"/>
</workbook>
</file>

<file path=xl/calcChain.xml><?xml version="1.0" encoding="utf-8"?>
<calcChain xmlns="http://schemas.openxmlformats.org/spreadsheetml/2006/main">
  <c r="B258" i="20" l="1"/>
  <c r="C258" i="20"/>
  <c r="D258" i="20"/>
  <c r="E258" i="20"/>
  <c r="F258" i="20"/>
  <c r="G258" i="20"/>
  <c r="H258" i="20"/>
  <c r="I258" i="20"/>
  <c r="J258" i="20"/>
  <c r="B259" i="20"/>
  <c r="C259" i="20"/>
  <c r="D259" i="20"/>
  <c r="E259" i="20"/>
  <c r="F259" i="20"/>
  <c r="G259" i="20"/>
  <c r="H259" i="20"/>
  <c r="I259" i="20"/>
  <c r="J259" i="20"/>
  <c r="B260" i="20"/>
  <c r="C260" i="20"/>
  <c r="D260" i="20"/>
  <c r="E260" i="20"/>
  <c r="F260" i="20"/>
  <c r="G260" i="20"/>
  <c r="H260" i="20"/>
  <c r="I260" i="20"/>
  <c r="J260" i="20"/>
  <c r="B261" i="20"/>
  <c r="C261" i="20"/>
  <c r="D261" i="20"/>
  <c r="E261" i="20"/>
  <c r="F261" i="20"/>
  <c r="G261" i="20"/>
  <c r="H261" i="20"/>
  <c r="I261" i="20"/>
  <c r="J261" i="20"/>
  <c r="B262" i="20"/>
  <c r="C262" i="20"/>
  <c r="D262" i="20"/>
  <c r="E262" i="20"/>
  <c r="F262" i="20"/>
  <c r="G262" i="20"/>
  <c r="H262" i="20"/>
  <c r="I262" i="20"/>
  <c r="J262" i="20"/>
  <c r="B263" i="20"/>
  <c r="C263" i="20"/>
  <c r="D263" i="20"/>
  <c r="E263" i="20"/>
  <c r="F263" i="20"/>
  <c r="G263" i="20"/>
  <c r="H263" i="20"/>
  <c r="I263" i="20"/>
  <c r="J263" i="20"/>
  <c r="B264" i="20"/>
  <c r="C264" i="20"/>
  <c r="D264" i="20"/>
  <c r="E264" i="20"/>
  <c r="F264" i="20"/>
  <c r="G264" i="20"/>
  <c r="H264" i="20"/>
  <c r="I264" i="20"/>
  <c r="J264" i="20"/>
  <c r="C257" i="20"/>
  <c r="D257" i="20"/>
  <c r="E257" i="20"/>
  <c r="F257" i="20"/>
  <c r="G257" i="20"/>
  <c r="H257" i="20"/>
  <c r="I257" i="20"/>
  <c r="J257" i="20"/>
  <c r="B257" i="20"/>
  <c r="C256" i="20"/>
  <c r="D256" i="20"/>
  <c r="E256" i="20"/>
  <c r="F256" i="20"/>
  <c r="G256" i="20"/>
  <c r="H256" i="20"/>
  <c r="I256" i="20"/>
  <c r="J256" i="20"/>
  <c r="B256" i="20"/>
  <c r="B246" i="20"/>
  <c r="C246" i="20"/>
  <c r="D246" i="20"/>
  <c r="E246" i="20"/>
  <c r="F246" i="20"/>
  <c r="G246" i="20"/>
  <c r="H246" i="20"/>
  <c r="I246" i="20"/>
  <c r="J246" i="20"/>
  <c r="B247" i="20"/>
  <c r="C247" i="20"/>
  <c r="D247" i="20"/>
  <c r="E247" i="20"/>
  <c r="F247" i="20"/>
  <c r="G247" i="20"/>
  <c r="H247" i="20"/>
  <c r="I247" i="20"/>
  <c r="J247" i="20"/>
  <c r="B248" i="20"/>
  <c r="C248" i="20"/>
  <c r="D248" i="20"/>
  <c r="E248" i="20"/>
  <c r="F248" i="20"/>
  <c r="G248" i="20"/>
  <c r="H248" i="20"/>
  <c r="I248" i="20"/>
  <c r="J248" i="20"/>
  <c r="B249" i="20"/>
  <c r="C249" i="20"/>
  <c r="D249" i="20"/>
  <c r="E249" i="20"/>
  <c r="F249" i="20"/>
  <c r="G249" i="20"/>
  <c r="H249" i="20"/>
  <c r="I249" i="20"/>
  <c r="J249" i="20"/>
  <c r="B250" i="20"/>
  <c r="C250" i="20"/>
  <c r="D250" i="20"/>
  <c r="E250" i="20"/>
  <c r="F250" i="20"/>
  <c r="G250" i="20"/>
  <c r="H250" i="20"/>
  <c r="I250" i="20"/>
  <c r="J250" i="20"/>
  <c r="B251" i="20"/>
  <c r="C251" i="20"/>
  <c r="D251" i="20"/>
  <c r="E251" i="20"/>
  <c r="F251" i="20"/>
  <c r="G251" i="20"/>
  <c r="H251" i="20"/>
  <c r="I251" i="20"/>
  <c r="J251" i="20"/>
  <c r="B252" i="20"/>
  <c r="C252" i="20"/>
  <c r="D252" i="20"/>
  <c r="E252" i="20"/>
  <c r="F252" i="20"/>
  <c r="G252" i="20"/>
  <c r="H252" i="20"/>
  <c r="I252" i="20"/>
  <c r="J252" i="20"/>
  <c r="B253" i="20"/>
  <c r="C253" i="20"/>
  <c r="D253" i="20"/>
  <c r="E253" i="20"/>
  <c r="F253" i="20"/>
  <c r="G253" i="20"/>
  <c r="H253" i="20"/>
  <c r="I253" i="20"/>
  <c r="J253" i="20"/>
  <c r="B254" i="20"/>
  <c r="C254" i="20"/>
  <c r="D254" i="20"/>
  <c r="E254" i="20"/>
  <c r="F254" i="20"/>
  <c r="G254" i="20"/>
  <c r="H254" i="20"/>
  <c r="I254" i="20"/>
  <c r="J254" i="20"/>
  <c r="B255" i="20"/>
  <c r="C255" i="20"/>
  <c r="D255" i="20"/>
  <c r="E255" i="20"/>
  <c r="F255" i="20"/>
  <c r="G255" i="20"/>
  <c r="H255" i="20"/>
  <c r="I255" i="20"/>
  <c r="J255" i="20"/>
  <c r="B16" i="20"/>
  <c r="C16" i="20"/>
  <c r="D16" i="20"/>
  <c r="E16" i="20"/>
  <c r="F16" i="20"/>
  <c r="G16" i="20"/>
  <c r="H16" i="20"/>
  <c r="I16" i="20"/>
  <c r="J16" i="20"/>
  <c r="B17" i="20"/>
  <c r="C17" i="20"/>
  <c r="D17" i="20"/>
  <c r="E17" i="20"/>
  <c r="F17" i="20"/>
  <c r="G17" i="20"/>
  <c r="H17" i="20"/>
  <c r="I17" i="20"/>
  <c r="J17" i="20"/>
  <c r="B18" i="20"/>
  <c r="C18" i="20"/>
  <c r="D18" i="20"/>
  <c r="E18" i="20"/>
  <c r="F18" i="20"/>
  <c r="G18" i="20"/>
  <c r="H18" i="20"/>
  <c r="I18" i="20"/>
  <c r="J18" i="20"/>
  <c r="B19" i="20"/>
  <c r="C19" i="20"/>
  <c r="D19" i="20"/>
  <c r="E19" i="20"/>
  <c r="F19" i="20"/>
  <c r="G19" i="20"/>
  <c r="H19" i="20"/>
  <c r="I19" i="20"/>
  <c r="J19" i="20"/>
  <c r="B20" i="20"/>
  <c r="C20" i="20"/>
  <c r="D20" i="20"/>
  <c r="E20" i="20"/>
  <c r="F20" i="20"/>
  <c r="G20" i="20"/>
  <c r="H20" i="20"/>
  <c r="I20" i="20"/>
  <c r="J20" i="20"/>
  <c r="B21" i="20"/>
  <c r="C21" i="20"/>
  <c r="D21" i="20"/>
  <c r="E21" i="20"/>
  <c r="F21" i="20"/>
  <c r="G21" i="20"/>
  <c r="H21" i="20"/>
  <c r="I21" i="20"/>
  <c r="J21" i="20"/>
  <c r="B22" i="20"/>
  <c r="C22" i="20"/>
  <c r="D22" i="20"/>
  <c r="E22" i="20"/>
  <c r="F22" i="20"/>
  <c r="G22" i="20"/>
  <c r="H22" i="20"/>
  <c r="I22" i="20"/>
  <c r="J22" i="20"/>
  <c r="B23" i="20"/>
  <c r="C23" i="20"/>
  <c r="D23" i="20"/>
  <c r="E23" i="20"/>
  <c r="F23" i="20"/>
  <c r="G23" i="20"/>
  <c r="H23" i="20"/>
  <c r="I23" i="20"/>
  <c r="J23" i="20"/>
  <c r="B24" i="20"/>
  <c r="C24" i="20"/>
  <c r="D24" i="20"/>
  <c r="E24" i="20"/>
  <c r="F24" i="20"/>
  <c r="G24" i="20"/>
  <c r="H24" i="20"/>
  <c r="I24" i="20"/>
  <c r="J24" i="20"/>
  <c r="B25" i="20"/>
  <c r="C25" i="20"/>
  <c r="D25" i="20"/>
  <c r="E25" i="20"/>
  <c r="F25" i="20"/>
  <c r="G25" i="20"/>
  <c r="H25" i="20"/>
  <c r="I25" i="20"/>
  <c r="J25" i="20"/>
  <c r="B26" i="20"/>
  <c r="C26" i="20"/>
  <c r="D26" i="20"/>
  <c r="E26" i="20"/>
  <c r="F26" i="20"/>
  <c r="G26" i="20"/>
  <c r="H26" i="20"/>
  <c r="I26" i="20"/>
  <c r="J26" i="20"/>
  <c r="B27" i="20"/>
  <c r="C27" i="20"/>
  <c r="D27" i="20"/>
  <c r="E27" i="20"/>
  <c r="F27" i="20"/>
  <c r="G27" i="20"/>
  <c r="H27" i="20"/>
  <c r="I27" i="20"/>
  <c r="J27" i="20"/>
  <c r="B28" i="20"/>
  <c r="C28" i="20"/>
  <c r="D28" i="20"/>
  <c r="E28" i="20"/>
  <c r="F28" i="20"/>
  <c r="G28" i="20"/>
  <c r="H28" i="20"/>
  <c r="I28" i="20"/>
  <c r="J28" i="20"/>
  <c r="B29" i="20"/>
  <c r="C29" i="20"/>
  <c r="D29" i="20"/>
  <c r="E29" i="20"/>
  <c r="F29" i="20"/>
  <c r="G29" i="20"/>
  <c r="H29" i="20"/>
  <c r="I29" i="20"/>
  <c r="J29" i="20"/>
  <c r="B30" i="20"/>
  <c r="C30" i="20"/>
  <c r="D30" i="20"/>
  <c r="E30" i="20"/>
  <c r="F30" i="20"/>
  <c r="G30" i="20"/>
  <c r="H30" i="20"/>
  <c r="I30" i="20"/>
  <c r="J30" i="20"/>
  <c r="B31" i="20"/>
  <c r="C31" i="20"/>
  <c r="D31" i="20"/>
  <c r="E31" i="20"/>
  <c r="F31" i="20"/>
  <c r="G31" i="20"/>
  <c r="H31" i="20"/>
  <c r="I31" i="20"/>
  <c r="J31" i="20"/>
  <c r="B32" i="20"/>
  <c r="C32" i="20"/>
  <c r="D32" i="20"/>
  <c r="E32" i="20"/>
  <c r="F32" i="20"/>
  <c r="G32" i="20"/>
  <c r="H32" i="20"/>
  <c r="I32" i="20"/>
  <c r="J32" i="20"/>
  <c r="B33" i="20"/>
  <c r="C33" i="20"/>
  <c r="D33" i="20"/>
  <c r="E33" i="20"/>
  <c r="F33" i="20"/>
  <c r="G33" i="20"/>
  <c r="H33" i="20"/>
  <c r="I33" i="20"/>
  <c r="J33" i="20"/>
  <c r="B34" i="20"/>
  <c r="C34" i="20"/>
  <c r="D34" i="20"/>
  <c r="E34" i="20"/>
  <c r="F34" i="20"/>
  <c r="G34" i="20"/>
  <c r="H34" i="20"/>
  <c r="I34" i="20"/>
  <c r="J34" i="20"/>
  <c r="B35" i="20"/>
  <c r="C35" i="20"/>
  <c r="D35" i="20"/>
  <c r="E35" i="20"/>
  <c r="F35" i="20"/>
  <c r="G35" i="20"/>
  <c r="H35" i="20"/>
  <c r="I35" i="20"/>
  <c r="J35" i="20"/>
  <c r="B36" i="20"/>
  <c r="C36" i="20"/>
  <c r="D36" i="20"/>
  <c r="E36" i="20"/>
  <c r="F36" i="20"/>
  <c r="G36" i="20"/>
  <c r="H36" i="20"/>
  <c r="I36" i="20"/>
  <c r="J36" i="20"/>
  <c r="B37" i="20"/>
  <c r="C37" i="20"/>
  <c r="D37" i="20"/>
  <c r="E37" i="20"/>
  <c r="F37" i="20"/>
  <c r="G37" i="20"/>
  <c r="H37" i="20"/>
  <c r="I37" i="20"/>
  <c r="J37" i="20"/>
  <c r="B38" i="20"/>
  <c r="C38" i="20"/>
  <c r="D38" i="20"/>
  <c r="E38" i="20"/>
  <c r="F38" i="20"/>
  <c r="G38" i="20"/>
  <c r="H38" i="20"/>
  <c r="I38" i="20"/>
  <c r="J38" i="20"/>
  <c r="B39" i="20"/>
  <c r="C39" i="20"/>
  <c r="D39" i="20"/>
  <c r="E39" i="20"/>
  <c r="F39" i="20"/>
  <c r="G39" i="20"/>
  <c r="H39" i="20"/>
  <c r="I39" i="20"/>
  <c r="J39" i="20"/>
  <c r="B40" i="20"/>
  <c r="C40" i="20"/>
  <c r="D40" i="20"/>
  <c r="E40" i="20"/>
  <c r="F40" i="20"/>
  <c r="G40" i="20"/>
  <c r="H40" i="20"/>
  <c r="I40" i="20"/>
  <c r="J40" i="20"/>
  <c r="B41" i="20"/>
  <c r="C41" i="20"/>
  <c r="D41" i="20"/>
  <c r="E41" i="20"/>
  <c r="F41" i="20"/>
  <c r="G41" i="20"/>
  <c r="H41" i="20"/>
  <c r="I41" i="20"/>
  <c r="J41" i="20"/>
  <c r="B42" i="20"/>
  <c r="C42" i="20"/>
  <c r="D42" i="20"/>
  <c r="E42" i="20"/>
  <c r="F42" i="20"/>
  <c r="G42" i="20"/>
  <c r="H42" i="20"/>
  <c r="I42" i="20"/>
  <c r="J42" i="20"/>
  <c r="B43" i="20"/>
  <c r="C43" i="20"/>
  <c r="D43" i="20"/>
  <c r="E43" i="20"/>
  <c r="F43" i="20"/>
  <c r="G43" i="20"/>
  <c r="H43" i="20"/>
  <c r="I43" i="20"/>
  <c r="J43" i="20"/>
  <c r="B44" i="20"/>
  <c r="C44" i="20"/>
  <c r="D44" i="20"/>
  <c r="E44" i="20"/>
  <c r="F44" i="20"/>
  <c r="G44" i="20"/>
  <c r="H44" i="20"/>
  <c r="I44" i="20"/>
  <c r="J44" i="20"/>
  <c r="B45" i="20"/>
  <c r="C45" i="20"/>
  <c r="D45" i="20"/>
  <c r="E45" i="20"/>
  <c r="F45" i="20"/>
  <c r="G45" i="20"/>
  <c r="H45" i="20"/>
  <c r="I45" i="20"/>
  <c r="J45" i="20"/>
  <c r="B46" i="20"/>
  <c r="C46" i="20"/>
  <c r="D46" i="20"/>
  <c r="E46" i="20"/>
  <c r="F46" i="20"/>
  <c r="G46" i="20"/>
  <c r="H46" i="20"/>
  <c r="I46" i="20"/>
  <c r="J46" i="20"/>
  <c r="B47" i="20"/>
  <c r="C47" i="20"/>
  <c r="D47" i="20"/>
  <c r="E47" i="20"/>
  <c r="F47" i="20"/>
  <c r="G47" i="20"/>
  <c r="H47" i="20"/>
  <c r="I47" i="20"/>
  <c r="J47" i="20"/>
  <c r="B48" i="20"/>
  <c r="C48" i="20"/>
  <c r="D48" i="20"/>
  <c r="E48" i="20"/>
  <c r="F48" i="20"/>
  <c r="G48" i="20"/>
  <c r="H48" i="20"/>
  <c r="I48" i="20"/>
  <c r="J48" i="20"/>
  <c r="B49" i="20"/>
  <c r="C49" i="20"/>
  <c r="D49" i="20"/>
  <c r="E49" i="20"/>
  <c r="F49" i="20"/>
  <c r="G49" i="20"/>
  <c r="H49" i="20"/>
  <c r="I49" i="20"/>
  <c r="J49" i="20"/>
  <c r="B50" i="20"/>
  <c r="C50" i="20"/>
  <c r="D50" i="20"/>
  <c r="E50" i="20"/>
  <c r="F50" i="20"/>
  <c r="G50" i="20"/>
  <c r="H50" i="20"/>
  <c r="I50" i="20"/>
  <c r="J50" i="20"/>
  <c r="B51" i="20"/>
  <c r="C51" i="20"/>
  <c r="D51" i="20"/>
  <c r="E51" i="20"/>
  <c r="F51" i="20"/>
  <c r="G51" i="20"/>
  <c r="H51" i="20"/>
  <c r="I51" i="20"/>
  <c r="J51" i="20"/>
  <c r="B52" i="20"/>
  <c r="C52" i="20"/>
  <c r="D52" i="20"/>
  <c r="E52" i="20"/>
  <c r="F52" i="20"/>
  <c r="G52" i="20"/>
  <c r="H52" i="20"/>
  <c r="I52" i="20"/>
  <c r="J52" i="20"/>
  <c r="B53" i="20"/>
  <c r="C53" i="20"/>
  <c r="D53" i="20"/>
  <c r="E53" i="20"/>
  <c r="F53" i="20"/>
  <c r="G53" i="20"/>
  <c r="H53" i="20"/>
  <c r="I53" i="20"/>
  <c r="J53" i="20"/>
  <c r="B54" i="20"/>
  <c r="C54" i="20"/>
  <c r="D54" i="20"/>
  <c r="E54" i="20"/>
  <c r="F54" i="20"/>
  <c r="G54" i="20"/>
  <c r="H54" i="20"/>
  <c r="I54" i="20"/>
  <c r="J54" i="20"/>
  <c r="B55" i="20"/>
  <c r="C55" i="20"/>
  <c r="D55" i="20"/>
  <c r="E55" i="20"/>
  <c r="F55" i="20"/>
  <c r="G55" i="20"/>
  <c r="H55" i="20"/>
  <c r="I55" i="20"/>
  <c r="J55" i="20"/>
  <c r="B56" i="20"/>
  <c r="C56" i="20"/>
  <c r="D56" i="20"/>
  <c r="E56" i="20"/>
  <c r="F56" i="20"/>
  <c r="G56" i="20"/>
  <c r="H56" i="20"/>
  <c r="I56" i="20"/>
  <c r="J56" i="20"/>
  <c r="B57" i="20"/>
  <c r="C57" i="20"/>
  <c r="D57" i="20"/>
  <c r="E57" i="20"/>
  <c r="F57" i="20"/>
  <c r="G57" i="20"/>
  <c r="H57" i="20"/>
  <c r="I57" i="20"/>
  <c r="J57" i="20"/>
  <c r="B58" i="20"/>
  <c r="C58" i="20"/>
  <c r="D58" i="20"/>
  <c r="E58" i="20"/>
  <c r="F58" i="20"/>
  <c r="G58" i="20"/>
  <c r="H58" i="20"/>
  <c r="I58" i="20"/>
  <c r="J58" i="20"/>
  <c r="B59" i="20"/>
  <c r="C59" i="20"/>
  <c r="D59" i="20"/>
  <c r="E59" i="20"/>
  <c r="F59" i="20"/>
  <c r="G59" i="20"/>
  <c r="H59" i="20"/>
  <c r="I59" i="20"/>
  <c r="J59" i="20"/>
  <c r="B60" i="20"/>
  <c r="C60" i="20"/>
  <c r="D60" i="20"/>
  <c r="E60" i="20"/>
  <c r="F60" i="20"/>
  <c r="G60" i="20"/>
  <c r="H60" i="20"/>
  <c r="I60" i="20"/>
  <c r="J60" i="20"/>
  <c r="B61" i="20"/>
  <c r="C61" i="20"/>
  <c r="D61" i="20"/>
  <c r="E61" i="20"/>
  <c r="F61" i="20"/>
  <c r="G61" i="20"/>
  <c r="H61" i="20"/>
  <c r="I61" i="20"/>
  <c r="J61" i="20"/>
  <c r="B62" i="20"/>
  <c r="C62" i="20"/>
  <c r="D62" i="20"/>
  <c r="E62" i="20"/>
  <c r="F62" i="20"/>
  <c r="G62" i="20"/>
  <c r="H62" i="20"/>
  <c r="I62" i="20"/>
  <c r="J62" i="20"/>
  <c r="B63" i="20"/>
  <c r="C63" i="20"/>
  <c r="D63" i="20"/>
  <c r="E63" i="20"/>
  <c r="F63" i="20"/>
  <c r="G63" i="20"/>
  <c r="H63" i="20"/>
  <c r="I63" i="20"/>
  <c r="J63" i="20"/>
  <c r="B64" i="20"/>
  <c r="C64" i="20"/>
  <c r="D64" i="20"/>
  <c r="E64" i="20"/>
  <c r="F64" i="20"/>
  <c r="G64" i="20"/>
  <c r="H64" i="20"/>
  <c r="I64" i="20"/>
  <c r="J64" i="20"/>
  <c r="B65" i="20"/>
  <c r="C65" i="20"/>
  <c r="D65" i="20"/>
  <c r="E65" i="20"/>
  <c r="F65" i="20"/>
  <c r="G65" i="20"/>
  <c r="H65" i="20"/>
  <c r="I65" i="20"/>
  <c r="J65" i="20"/>
  <c r="B66" i="20"/>
  <c r="C66" i="20"/>
  <c r="D66" i="20"/>
  <c r="E66" i="20"/>
  <c r="F66" i="20"/>
  <c r="G66" i="20"/>
  <c r="H66" i="20"/>
  <c r="I66" i="20"/>
  <c r="J66" i="20"/>
  <c r="B67" i="20"/>
  <c r="C67" i="20"/>
  <c r="D67" i="20"/>
  <c r="E67" i="20"/>
  <c r="F67" i="20"/>
  <c r="G67" i="20"/>
  <c r="H67" i="20"/>
  <c r="I67" i="20"/>
  <c r="J67" i="20"/>
  <c r="B68" i="20"/>
  <c r="C68" i="20"/>
  <c r="D68" i="20"/>
  <c r="E68" i="20"/>
  <c r="F68" i="20"/>
  <c r="G68" i="20"/>
  <c r="H68" i="20"/>
  <c r="I68" i="20"/>
  <c r="J68" i="20"/>
  <c r="B69" i="20"/>
  <c r="C69" i="20"/>
  <c r="D69" i="20"/>
  <c r="E69" i="20"/>
  <c r="F69" i="20"/>
  <c r="G69" i="20"/>
  <c r="H69" i="20"/>
  <c r="I69" i="20"/>
  <c r="J69" i="20"/>
  <c r="B70" i="20"/>
  <c r="C70" i="20"/>
  <c r="D70" i="20"/>
  <c r="E70" i="20"/>
  <c r="F70" i="20"/>
  <c r="G70" i="20"/>
  <c r="H70" i="20"/>
  <c r="I70" i="20"/>
  <c r="J70" i="20"/>
  <c r="B71" i="20"/>
  <c r="C71" i="20"/>
  <c r="D71" i="20"/>
  <c r="E71" i="20"/>
  <c r="F71" i="20"/>
  <c r="G71" i="20"/>
  <c r="H71" i="20"/>
  <c r="I71" i="20"/>
  <c r="J71" i="20"/>
  <c r="B72" i="20"/>
  <c r="C72" i="20"/>
  <c r="D72" i="20"/>
  <c r="E72" i="20"/>
  <c r="F72" i="20"/>
  <c r="G72" i="20"/>
  <c r="H72" i="20"/>
  <c r="I72" i="20"/>
  <c r="J72" i="20"/>
  <c r="B73" i="20"/>
  <c r="C73" i="20"/>
  <c r="D73" i="20"/>
  <c r="E73" i="20"/>
  <c r="F73" i="20"/>
  <c r="G73" i="20"/>
  <c r="H73" i="20"/>
  <c r="I73" i="20"/>
  <c r="J73" i="20"/>
  <c r="B74" i="20"/>
  <c r="C74" i="20"/>
  <c r="D74" i="20"/>
  <c r="E74" i="20"/>
  <c r="F74" i="20"/>
  <c r="G74" i="20"/>
  <c r="H74" i="20"/>
  <c r="I74" i="20"/>
  <c r="J74" i="20"/>
  <c r="B75" i="20"/>
  <c r="C75" i="20"/>
  <c r="D75" i="20"/>
  <c r="E75" i="20"/>
  <c r="F75" i="20"/>
  <c r="G75" i="20"/>
  <c r="H75" i="20"/>
  <c r="I75" i="20"/>
  <c r="J75" i="20"/>
  <c r="B76" i="20"/>
  <c r="C76" i="20"/>
  <c r="D76" i="20"/>
  <c r="E76" i="20"/>
  <c r="F76" i="20"/>
  <c r="G76" i="20"/>
  <c r="H76" i="20"/>
  <c r="I76" i="20"/>
  <c r="J76" i="20"/>
  <c r="B77" i="20"/>
  <c r="C77" i="20"/>
  <c r="D77" i="20"/>
  <c r="E77" i="20"/>
  <c r="F77" i="20"/>
  <c r="G77" i="20"/>
  <c r="H77" i="20"/>
  <c r="I77" i="20"/>
  <c r="J77" i="20"/>
  <c r="B78" i="20"/>
  <c r="C78" i="20"/>
  <c r="D78" i="20"/>
  <c r="E78" i="20"/>
  <c r="F78" i="20"/>
  <c r="G78" i="20"/>
  <c r="H78" i="20"/>
  <c r="I78" i="20"/>
  <c r="J78" i="20"/>
  <c r="B79" i="20"/>
  <c r="C79" i="20"/>
  <c r="D79" i="20"/>
  <c r="E79" i="20"/>
  <c r="F79" i="20"/>
  <c r="G79" i="20"/>
  <c r="H79" i="20"/>
  <c r="I79" i="20"/>
  <c r="J79" i="20"/>
  <c r="B80" i="20"/>
  <c r="C80" i="20"/>
  <c r="D80" i="20"/>
  <c r="E80" i="20"/>
  <c r="F80" i="20"/>
  <c r="G80" i="20"/>
  <c r="H80" i="20"/>
  <c r="I80" i="20"/>
  <c r="J80" i="20"/>
  <c r="B81" i="20"/>
  <c r="C81" i="20"/>
  <c r="D81" i="20"/>
  <c r="E81" i="20"/>
  <c r="F81" i="20"/>
  <c r="G81" i="20"/>
  <c r="H81" i="20"/>
  <c r="I81" i="20"/>
  <c r="J81" i="20"/>
  <c r="B82" i="20"/>
  <c r="C82" i="20"/>
  <c r="D82" i="20"/>
  <c r="E82" i="20"/>
  <c r="F82" i="20"/>
  <c r="G82" i="20"/>
  <c r="H82" i="20"/>
  <c r="I82" i="20"/>
  <c r="J82" i="20"/>
  <c r="B83" i="20"/>
  <c r="C83" i="20"/>
  <c r="D83" i="20"/>
  <c r="E83" i="20"/>
  <c r="F83" i="20"/>
  <c r="G83" i="20"/>
  <c r="H83" i="20"/>
  <c r="I83" i="20"/>
  <c r="J83" i="20"/>
  <c r="B84" i="20"/>
  <c r="C84" i="20"/>
  <c r="D84" i="20"/>
  <c r="E84" i="20"/>
  <c r="F84" i="20"/>
  <c r="G84" i="20"/>
  <c r="H84" i="20"/>
  <c r="I84" i="20"/>
  <c r="J84" i="20"/>
  <c r="B85" i="20"/>
  <c r="C85" i="20"/>
  <c r="D85" i="20"/>
  <c r="E85" i="20"/>
  <c r="F85" i="20"/>
  <c r="G85" i="20"/>
  <c r="H85" i="20"/>
  <c r="I85" i="20"/>
  <c r="J85" i="20"/>
  <c r="B86" i="20"/>
  <c r="C86" i="20"/>
  <c r="D86" i="20"/>
  <c r="E86" i="20"/>
  <c r="F86" i="20"/>
  <c r="G86" i="20"/>
  <c r="H86" i="20"/>
  <c r="I86" i="20"/>
  <c r="J86" i="20"/>
  <c r="B87" i="20"/>
  <c r="C87" i="20"/>
  <c r="D87" i="20"/>
  <c r="E87" i="20"/>
  <c r="F87" i="20"/>
  <c r="G87" i="20"/>
  <c r="H87" i="20"/>
  <c r="I87" i="20"/>
  <c r="J87" i="20"/>
  <c r="B88" i="20"/>
  <c r="C88" i="20"/>
  <c r="D88" i="20"/>
  <c r="E88" i="20"/>
  <c r="F88" i="20"/>
  <c r="G88" i="20"/>
  <c r="H88" i="20"/>
  <c r="I88" i="20"/>
  <c r="J88" i="20"/>
  <c r="B89" i="20"/>
  <c r="C89" i="20"/>
  <c r="D89" i="20"/>
  <c r="E89" i="20"/>
  <c r="F89" i="20"/>
  <c r="G89" i="20"/>
  <c r="H89" i="20"/>
  <c r="I89" i="20"/>
  <c r="J89" i="20"/>
  <c r="B90" i="20"/>
  <c r="C90" i="20"/>
  <c r="D90" i="20"/>
  <c r="E90" i="20"/>
  <c r="F90" i="20"/>
  <c r="G90" i="20"/>
  <c r="H90" i="20"/>
  <c r="I90" i="20"/>
  <c r="J90" i="20"/>
  <c r="B91" i="20"/>
  <c r="C91" i="20"/>
  <c r="D91" i="20"/>
  <c r="E91" i="20"/>
  <c r="F91" i="20"/>
  <c r="G91" i="20"/>
  <c r="H91" i="20"/>
  <c r="I91" i="20"/>
  <c r="J91" i="20"/>
  <c r="B92" i="20"/>
  <c r="C92" i="20"/>
  <c r="D92" i="20"/>
  <c r="E92" i="20"/>
  <c r="F92" i="20"/>
  <c r="G92" i="20"/>
  <c r="H92" i="20"/>
  <c r="I92" i="20"/>
  <c r="J92" i="20"/>
  <c r="B93" i="20"/>
  <c r="C93" i="20"/>
  <c r="D93" i="20"/>
  <c r="E93" i="20"/>
  <c r="F93" i="20"/>
  <c r="G93" i="20"/>
  <c r="H93" i="20"/>
  <c r="I93" i="20"/>
  <c r="J93" i="20"/>
  <c r="B94" i="20"/>
  <c r="C94" i="20"/>
  <c r="D94" i="20"/>
  <c r="E94" i="20"/>
  <c r="F94" i="20"/>
  <c r="G94" i="20"/>
  <c r="H94" i="20"/>
  <c r="I94" i="20"/>
  <c r="J94" i="20"/>
  <c r="B95" i="20"/>
  <c r="C95" i="20"/>
  <c r="D95" i="20"/>
  <c r="E95" i="20"/>
  <c r="F95" i="20"/>
  <c r="G95" i="20"/>
  <c r="H95" i="20"/>
  <c r="I95" i="20"/>
  <c r="J95" i="20"/>
  <c r="B96" i="20"/>
  <c r="C96" i="20"/>
  <c r="D96" i="20"/>
  <c r="E96" i="20"/>
  <c r="F96" i="20"/>
  <c r="G96" i="20"/>
  <c r="H96" i="20"/>
  <c r="I96" i="20"/>
  <c r="J96" i="20"/>
  <c r="B97" i="20"/>
  <c r="C97" i="20"/>
  <c r="D97" i="20"/>
  <c r="E97" i="20"/>
  <c r="F97" i="20"/>
  <c r="G97" i="20"/>
  <c r="H97" i="20"/>
  <c r="I97" i="20"/>
  <c r="J97" i="20"/>
  <c r="B98" i="20"/>
  <c r="C98" i="20"/>
  <c r="D98" i="20"/>
  <c r="E98" i="20"/>
  <c r="F98" i="20"/>
  <c r="G98" i="20"/>
  <c r="H98" i="20"/>
  <c r="I98" i="20"/>
  <c r="J98" i="20"/>
  <c r="B99" i="20"/>
  <c r="C99" i="20"/>
  <c r="D99" i="20"/>
  <c r="E99" i="20"/>
  <c r="F99" i="20"/>
  <c r="G99" i="20"/>
  <c r="H99" i="20"/>
  <c r="I99" i="20"/>
  <c r="J99" i="20"/>
  <c r="B100" i="20"/>
  <c r="C100" i="20"/>
  <c r="D100" i="20"/>
  <c r="E100" i="20"/>
  <c r="F100" i="20"/>
  <c r="G100" i="20"/>
  <c r="H100" i="20"/>
  <c r="I100" i="20"/>
  <c r="J100" i="20"/>
  <c r="B101" i="20"/>
  <c r="C101" i="20"/>
  <c r="D101" i="20"/>
  <c r="E101" i="20"/>
  <c r="F101" i="20"/>
  <c r="G101" i="20"/>
  <c r="H101" i="20"/>
  <c r="I101" i="20"/>
  <c r="J101" i="20"/>
  <c r="B102" i="20"/>
  <c r="C102" i="20"/>
  <c r="D102" i="20"/>
  <c r="E102" i="20"/>
  <c r="F102" i="20"/>
  <c r="G102" i="20"/>
  <c r="H102" i="20"/>
  <c r="I102" i="20"/>
  <c r="J102" i="20"/>
  <c r="B103" i="20"/>
  <c r="C103" i="20"/>
  <c r="D103" i="20"/>
  <c r="E103" i="20"/>
  <c r="F103" i="20"/>
  <c r="G103" i="20"/>
  <c r="H103" i="20"/>
  <c r="I103" i="20"/>
  <c r="J103" i="20"/>
  <c r="B104" i="20"/>
  <c r="C104" i="20"/>
  <c r="D104" i="20"/>
  <c r="E104" i="20"/>
  <c r="F104" i="20"/>
  <c r="G104" i="20"/>
  <c r="H104" i="20"/>
  <c r="I104" i="20"/>
  <c r="J104" i="20"/>
  <c r="B105" i="20"/>
  <c r="C105" i="20"/>
  <c r="D105" i="20"/>
  <c r="E105" i="20"/>
  <c r="F105" i="20"/>
  <c r="G105" i="20"/>
  <c r="H105" i="20"/>
  <c r="I105" i="20"/>
  <c r="J105" i="20"/>
  <c r="B106" i="20"/>
  <c r="C106" i="20"/>
  <c r="D106" i="20"/>
  <c r="E106" i="20"/>
  <c r="F106" i="20"/>
  <c r="G106" i="20"/>
  <c r="H106" i="20"/>
  <c r="I106" i="20"/>
  <c r="J106" i="20"/>
  <c r="B107" i="20"/>
  <c r="C107" i="20"/>
  <c r="D107" i="20"/>
  <c r="E107" i="20"/>
  <c r="F107" i="20"/>
  <c r="G107" i="20"/>
  <c r="H107" i="20"/>
  <c r="I107" i="20"/>
  <c r="J107" i="20"/>
  <c r="B108" i="20"/>
  <c r="C108" i="20"/>
  <c r="D108" i="20"/>
  <c r="E108" i="20"/>
  <c r="F108" i="20"/>
  <c r="G108" i="20"/>
  <c r="H108" i="20"/>
  <c r="I108" i="20"/>
  <c r="J108" i="20"/>
  <c r="B109" i="20"/>
  <c r="C109" i="20"/>
  <c r="D109" i="20"/>
  <c r="E109" i="20"/>
  <c r="F109" i="20"/>
  <c r="G109" i="20"/>
  <c r="H109" i="20"/>
  <c r="I109" i="20"/>
  <c r="J109" i="20"/>
  <c r="B110" i="20"/>
  <c r="C110" i="20"/>
  <c r="D110" i="20"/>
  <c r="E110" i="20"/>
  <c r="F110" i="20"/>
  <c r="G110" i="20"/>
  <c r="H110" i="20"/>
  <c r="I110" i="20"/>
  <c r="J110" i="20"/>
  <c r="B111" i="20"/>
  <c r="C111" i="20"/>
  <c r="D111" i="20"/>
  <c r="E111" i="20"/>
  <c r="F111" i="20"/>
  <c r="G111" i="20"/>
  <c r="H111" i="20"/>
  <c r="I111" i="20"/>
  <c r="J111" i="20"/>
  <c r="B112" i="20"/>
  <c r="C112" i="20"/>
  <c r="D112" i="20"/>
  <c r="E112" i="20"/>
  <c r="F112" i="20"/>
  <c r="G112" i="20"/>
  <c r="H112" i="20"/>
  <c r="I112" i="20"/>
  <c r="J112" i="20"/>
  <c r="B113" i="20"/>
  <c r="C113" i="20"/>
  <c r="D113" i="20"/>
  <c r="E113" i="20"/>
  <c r="F113" i="20"/>
  <c r="G113" i="20"/>
  <c r="H113" i="20"/>
  <c r="I113" i="20"/>
  <c r="J113" i="20"/>
  <c r="B114" i="20"/>
  <c r="C114" i="20"/>
  <c r="D114" i="20"/>
  <c r="E114" i="20"/>
  <c r="F114" i="20"/>
  <c r="G114" i="20"/>
  <c r="H114" i="20"/>
  <c r="I114" i="20"/>
  <c r="J114" i="20"/>
  <c r="B115" i="20"/>
  <c r="C115" i="20"/>
  <c r="D115" i="20"/>
  <c r="E115" i="20"/>
  <c r="F115" i="20"/>
  <c r="G115" i="20"/>
  <c r="H115" i="20"/>
  <c r="I115" i="20"/>
  <c r="J115" i="20"/>
  <c r="B116" i="20"/>
  <c r="C116" i="20"/>
  <c r="D116" i="20"/>
  <c r="E116" i="20"/>
  <c r="F116" i="20"/>
  <c r="G116" i="20"/>
  <c r="H116" i="20"/>
  <c r="I116" i="20"/>
  <c r="J116" i="20"/>
  <c r="B117" i="20"/>
  <c r="C117" i="20"/>
  <c r="D117" i="20"/>
  <c r="E117" i="20"/>
  <c r="F117" i="20"/>
  <c r="G117" i="20"/>
  <c r="H117" i="20"/>
  <c r="I117" i="20"/>
  <c r="J117" i="20"/>
  <c r="B118" i="20"/>
  <c r="C118" i="20"/>
  <c r="D118" i="20"/>
  <c r="E118" i="20"/>
  <c r="F118" i="20"/>
  <c r="G118" i="20"/>
  <c r="H118" i="20"/>
  <c r="I118" i="20"/>
  <c r="J118" i="20"/>
  <c r="B119" i="20"/>
  <c r="C119" i="20"/>
  <c r="D119" i="20"/>
  <c r="E119" i="20"/>
  <c r="F119" i="20"/>
  <c r="G119" i="20"/>
  <c r="H119" i="20"/>
  <c r="I119" i="20"/>
  <c r="J119" i="20"/>
  <c r="B120" i="20"/>
  <c r="C120" i="20"/>
  <c r="D120" i="20"/>
  <c r="E120" i="20"/>
  <c r="F120" i="20"/>
  <c r="G120" i="20"/>
  <c r="H120" i="20"/>
  <c r="I120" i="20"/>
  <c r="J120" i="20"/>
  <c r="B121" i="20"/>
  <c r="C121" i="20"/>
  <c r="D121" i="20"/>
  <c r="E121" i="20"/>
  <c r="F121" i="20"/>
  <c r="G121" i="20"/>
  <c r="H121" i="20"/>
  <c r="I121" i="20"/>
  <c r="J121" i="20"/>
  <c r="B122" i="20"/>
  <c r="C122" i="20"/>
  <c r="D122" i="20"/>
  <c r="E122" i="20"/>
  <c r="F122" i="20"/>
  <c r="G122" i="20"/>
  <c r="H122" i="20"/>
  <c r="I122" i="20"/>
  <c r="J122" i="20"/>
  <c r="B123" i="20"/>
  <c r="C123" i="20"/>
  <c r="D123" i="20"/>
  <c r="E123" i="20"/>
  <c r="F123" i="20"/>
  <c r="G123" i="20"/>
  <c r="H123" i="20"/>
  <c r="I123" i="20"/>
  <c r="J123" i="20"/>
  <c r="B124" i="20"/>
  <c r="C124" i="20"/>
  <c r="D124" i="20"/>
  <c r="E124" i="20"/>
  <c r="F124" i="20"/>
  <c r="G124" i="20"/>
  <c r="H124" i="20"/>
  <c r="I124" i="20"/>
  <c r="J124" i="20"/>
  <c r="B125" i="20"/>
  <c r="C125" i="20"/>
  <c r="D125" i="20"/>
  <c r="E125" i="20"/>
  <c r="F125" i="20"/>
  <c r="G125" i="20"/>
  <c r="H125" i="20"/>
  <c r="I125" i="20"/>
  <c r="J125" i="20"/>
  <c r="B126" i="20"/>
  <c r="C126" i="20"/>
  <c r="D126" i="20"/>
  <c r="E126" i="20"/>
  <c r="F126" i="20"/>
  <c r="G126" i="20"/>
  <c r="H126" i="20"/>
  <c r="I126" i="20"/>
  <c r="J126" i="20"/>
  <c r="B127" i="20"/>
  <c r="C127" i="20"/>
  <c r="D127" i="20"/>
  <c r="E127" i="20"/>
  <c r="F127" i="20"/>
  <c r="G127" i="20"/>
  <c r="H127" i="20"/>
  <c r="I127" i="20"/>
  <c r="J127" i="20"/>
  <c r="B128" i="20"/>
  <c r="C128" i="20"/>
  <c r="D128" i="20"/>
  <c r="E128" i="20"/>
  <c r="F128" i="20"/>
  <c r="G128" i="20"/>
  <c r="H128" i="20"/>
  <c r="I128" i="20"/>
  <c r="J128" i="20"/>
  <c r="B129" i="20"/>
  <c r="C129" i="20"/>
  <c r="D129" i="20"/>
  <c r="E129" i="20"/>
  <c r="F129" i="20"/>
  <c r="G129" i="20"/>
  <c r="H129" i="20"/>
  <c r="I129" i="20"/>
  <c r="J129" i="20"/>
  <c r="B130" i="20"/>
  <c r="C130" i="20"/>
  <c r="D130" i="20"/>
  <c r="E130" i="20"/>
  <c r="F130" i="20"/>
  <c r="G130" i="20"/>
  <c r="H130" i="20"/>
  <c r="I130" i="20"/>
  <c r="J130" i="20"/>
  <c r="B131" i="20"/>
  <c r="C131" i="20"/>
  <c r="D131" i="20"/>
  <c r="E131" i="20"/>
  <c r="F131" i="20"/>
  <c r="G131" i="20"/>
  <c r="H131" i="20"/>
  <c r="I131" i="20"/>
  <c r="J131" i="20"/>
  <c r="B132" i="20"/>
  <c r="C132" i="20"/>
  <c r="D132" i="20"/>
  <c r="E132" i="20"/>
  <c r="F132" i="20"/>
  <c r="G132" i="20"/>
  <c r="H132" i="20"/>
  <c r="I132" i="20"/>
  <c r="J132" i="20"/>
  <c r="B133" i="20"/>
  <c r="C133" i="20"/>
  <c r="D133" i="20"/>
  <c r="E133" i="20"/>
  <c r="F133" i="20"/>
  <c r="G133" i="20"/>
  <c r="H133" i="20"/>
  <c r="I133" i="20"/>
  <c r="J133" i="20"/>
  <c r="B134" i="20"/>
  <c r="C134" i="20"/>
  <c r="D134" i="20"/>
  <c r="E134" i="20"/>
  <c r="F134" i="20"/>
  <c r="G134" i="20"/>
  <c r="H134" i="20"/>
  <c r="I134" i="20"/>
  <c r="J134" i="20"/>
  <c r="B135" i="20"/>
  <c r="C135" i="20"/>
  <c r="D135" i="20"/>
  <c r="E135" i="20"/>
  <c r="F135" i="20"/>
  <c r="G135" i="20"/>
  <c r="H135" i="20"/>
  <c r="I135" i="20"/>
  <c r="J135" i="20"/>
  <c r="B136" i="20"/>
  <c r="C136" i="20"/>
  <c r="D136" i="20"/>
  <c r="E136" i="20"/>
  <c r="F136" i="20"/>
  <c r="G136" i="20"/>
  <c r="H136" i="20"/>
  <c r="I136" i="20"/>
  <c r="J136" i="20"/>
  <c r="B137" i="20"/>
  <c r="C137" i="20"/>
  <c r="D137" i="20"/>
  <c r="E137" i="20"/>
  <c r="F137" i="20"/>
  <c r="G137" i="20"/>
  <c r="H137" i="20"/>
  <c r="I137" i="20"/>
  <c r="J137" i="20"/>
  <c r="B138" i="20"/>
  <c r="C138" i="20"/>
  <c r="D138" i="20"/>
  <c r="E138" i="20"/>
  <c r="F138" i="20"/>
  <c r="G138" i="20"/>
  <c r="H138" i="20"/>
  <c r="I138" i="20"/>
  <c r="J138" i="20"/>
  <c r="B139" i="20"/>
  <c r="C139" i="20"/>
  <c r="D139" i="20"/>
  <c r="E139" i="20"/>
  <c r="F139" i="20"/>
  <c r="G139" i="20"/>
  <c r="H139" i="20"/>
  <c r="I139" i="20"/>
  <c r="J139" i="20"/>
  <c r="B140" i="20"/>
  <c r="C140" i="20"/>
  <c r="D140" i="20"/>
  <c r="E140" i="20"/>
  <c r="F140" i="20"/>
  <c r="G140" i="20"/>
  <c r="H140" i="20"/>
  <c r="I140" i="20"/>
  <c r="J140" i="20"/>
  <c r="B141" i="20"/>
  <c r="C141" i="20"/>
  <c r="D141" i="20"/>
  <c r="E141" i="20"/>
  <c r="F141" i="20"/>
  <c r="G141" i="20"/>
  <c r="H141" i="20"/>
  <c r="I141" i="20"/>
  <c r="J141" i="20"/>
  <c r="B142" i="20"/>
  <c r="C142" i="20"/>
  <c r="D142" i="20"/>
  <c r="E142" i="20"/>
  <c r="F142" i="20"/>
  <c r="G142" i="20"/>
  <c r="H142" i="20"/>
  <c r="I142" i="20"/>
  <c r="J142" i="20"/>
  <c r="B143" i="20"/>
  <c r="C143" i="20"/>
  <c r="D143" i="20"/>
  <c r="E143" i="20"/>
  <c r="F143" i="20"/>
  <c r="G143" i="20"/>
  <c r="H143" i="20"/>
  <c r="I143" i="20"/>
  <c r="J143" i="20"/>
  <c r="B144" i="20"/>
  <c r="C144" i="20"/>
  <c r="D144" i="20"/>
  <c r="E144" i="20"/>
  <c r="F144" i="20"/>
  <c r="G144" i="20"/>
  <c r="H144" i="20"/>
  <c r="I144" i="20"/>
  <c r="J144" i="20"/>
  <c r="B145" i="20"/>
  <c r="C145" i="20"/>
  <c r="D145" i="20"/>
  <c r="E145" i="20"/>
  <c r="F145" i="20"/>
  <c r="G145" i="20"/>
  <c r="H145" i="20"/>
  <c r="I145" i="20"/>
  <c r="J145" i="20"/>
  <c r="B146" i="20"/>
  <c r="C146" i="20"/>
  <c r="D146" i="20"/>
  <c r="E146" i="20"/>
  <c r="F146" i="20"/>
  <c r="G146" i="20"/>
  <c r="H146" i="20"/>
  <c r="I146" i="20"/>
  <c r="J146" i="20"/>
  <c r="B147" i="20"/>
  <c r="C147" i="20"/>
  <c r="D147" i="20"/>
  <c r="E147" i="20"/>
  <c r="F147" i="20"/>
  <c r="G147" i="20"/>
  <c r="H147" i="20"/>
  <c r="I147" i="20"/>
  <c r="J147" i="20"/>
  <c r="B148" i="20"/>
  <c r="C148" i="20"/>
  <c r="D148" i="20"/>
  <c r="E148" i="20"/>
  <c r="F148" i="20"/>
  <c r="G148" i="20"/>
  <c r="H148" i="20"/>
  <c r="I148" i="20"/>
  <c r="J148" i="20"/>
  <c r="B149" i="20"/>
  <c r="C149" i="20"/>
  <c r="D149" i="20"/>
  <c r="E149" i="20"/>
  <c r="F149" i="20"/>
  <c r="G149" i="20"/>
  <c r="H149" i="20"/>
  <c r="I149" i="20"/>
  <c r="J149" i="20"/>
  <c r="B150" i="20"/>
  <c r="C150" i="20"/>
  <c r="D150" i="20"/>
  <c r="E150" i="20"/>
  <c r="F150" i="20"/>
  <c r="G150" i="20"/>
  <c r="H150" i="20"/>
  <c r="I150" i="20"/>
  <c r="J150" i="20"/>
  <c r="B151" i="20"/>
  <c r="C151" i="20"/>
  <c r="D151" i="20"/>
  <c r="E151" i="20"/>
  <c r="F151" i="20"/>
  <c r="G151" i="20"/>
  <c r="H151" i="20"/>
  <c r="I151" i="20"/>
  <c r="J151" i="20"/>
  <c r="B152" i="20"/>
  <c r="C152" i="20"/>
  <c r="D152" i="20"/>
  <c r="E152" i="20"/>
  <c r="F152" i="20"/>
  <c r="G152" i="20"/>
  <c r="H152" i="20"/>
  <c r="I152" i="20"/>
  <c r="J152" i="20"/>
  <c r="B153" i="20"/>
  <c r="C153" i="20"/>
  <c r="D153" i="20"/>
  <c r="E153" i="20"/>
  <c r="F153" i="20"/>
  <c r="G153" i="20"/>
  <c r="H153" i="20"/>
  <c r="I153" i="20"/>
  <c r="J153" i="20"/>
  <c r="B154" i="20"/>
  <c r="C154" i="20"/>
  <c r="D154" i="20"/>
  <c r="E154" i="20"/>
  <c r="F154" i="20"/>
  <c r="G154" i="20"/>
  <c r="H154" i="20"/>
  <c r="I154" i="20"/>
  <c r="J154" i="20"/>
  <c r="B155" i="20"/>
  <c r="C155" i="20"/>
  <c r="D155" i="20"/>
  <c r="E155" i="20"/>
  <c r="F155" i="20"/>
  <c r="G155" i="20"/>
  <c r="H155" i="20"/>
  <c r="I155" i="20"/>
  <c r="J155" i="20"/>
  <c r="B156" i="20"/>
  <c r="C156" i="20"/>
  <c r="D156" i="20"/>
  <c r="E156" i="20"/>
  <c r="F156" i="20"/>
  <c r="G156" i="20"/>
  <c r="H156" i="20"/>
  <c r="I156" i="20"/>
  <c r="J156" i="20"/>
  <c r="B157" i="20"/>
  <c r="C157" i="20"/>
  <c r="D157" i="20"/>
  <c r="E157" i="20"/>
  <c r="F157" i="20"/>
  <c r="G157" i="20"/>
  <c r="H157" i="20"/>
  <c r="I157" i="20"/>
  <c r="J157" i="20"/>
  <c r="B158" i="20"/>
  <c r="C158" i="20"/>
  <c r="D158" i="20"/>
  <c r="E158" i="20"/>
  <c r="F158" i="20"/>
  <c r="G158" i="20"/>
  <c r="H158" i="20"/>
  <c r="I158" i="20"/>
  <c r="J158" i="20"/>
  <c r="B159" i="20"/>
  <c r="C159" i="20"/>
  <c r="D159" i="20"/>
  <c r="E159" i="20"/>
  <c r="F159" i="20"/>
  <c r="G159" i="20"/>
  <c r="H159" i="20"/>
  <c r="I159" i="20"/>
  <c r="J159" i="20"/>
  <c r="B160" i="20"/>
  <c r="C160" i="20"/>
  <c r="D160" i="20"/>
  <c r="E160" i="20"/>
  <c r="F160" i="20"/>
  <c r="G160" i="20"/>
  <c r="H160" i="20"/>
  <c r="I160" i="20"/>
  <c r="J160" i="20"/>
  <c r="B161" i="20"/>
  <c r="C161" i="20"/>
  <c r="D161" i="20"/>
  <c r="E161" i="20"/>
  <c r="F161" i="20"/>
  <c r="G161" i="20"/>
  <c r="H161" i="20"/>
  <c r="I161" i="20"/>
  <c r="J161" i="20"/>
  <c r="B162" i="20"/>
  <c r="C162" i="20"/>
  <c r="D162" i="20"/>
  <c r="E162" i="20"/>
  <c r="F162" i="20"/>
  <c r="G162" i="20"/>
  <c r="H162" i="20"/>
  <c r="I162" i="20"/>
  <c r="J162" i="20"/>
  <c r="B163" i="20"/>
  <c r="C163" i="20"/>
  <c r="D163" i="20"/>
  <c r="E163" i="20"/>
  <c r="F163" i="20"/>
  <c r="G163" i="20"/>
  <c r="H163" i="20"/>
  <c r="I163" i="20"/>
  <c r="J163" i="20"/>
  <c r="B164" i="20"/>
  <c r="C164" i="20"/>
  <c r="D164" i="20"/>
  <c r="E164" i="20"/>
  <c r="F164" i="20"/>
  <c r="G164" i="20"/>
  <c r="H164" i="20"/>
  <c r="I164" i="20"/>
  <c r="J164" i="20"/>
  <c r="B165" i="20"/>
  <c r="C165" i="20"/>
  <c r="D165" i="20"/>
  <c r="E165" i="20"/>
  <c r="F165" i="20"/>
  <c r="G165" i="20"/>
  <c r="H165" i="20"/>
  <c r="I165" i="20"/>
  <c r="J165" i="20"/>
  <c r="B166" i="20"/>
  <c r="C166" i="20"/>
  <c r="D166" i="20"/>
  <c r="E166" i="20"/>
  <c r="F166" i="20"/>
  <c r="G166" i="20"/>
  <c r="H166" i="20"/>
  <c r="I166" i="20"/>
  <c r="J166" i="20"/>
  <c r="B167" i="20"/>
  <c r="C167" i="20"/>
  <c r="D167" i="20"/>
  <c r="E167" i="20"/>
  <c r="F167" i="20"/>
  <c r="G167" i="20"/>
  <c r="H167" i="20"/>
  <c r="I167" i="20"/>
  <c r="J167" i="20"/>
  <c r="B168" i="20"/>
  <c r="C168" i="20"/>
  <c r="D168" i="20"/>
  <c r="E168" i="20"/>
  <c r="F168" i="20"/>
  <c r="G168" i="20"/>
  <c r="H168" i="20"/>
  <c r="I168" i="20"/>
  <c r="J168" i="20"/>
  <c r="B169" i="20"/>
  <c r="C169" i="20"/>
  <c r="D169" i="20"/>
  <c r="E169" i="20"/>
  <c r="F169" i="20"/>
  <c r="G169" i="20"/>
  <c r="H169" i="20"/>
  <c r="I169" i="20"/>
  <c r="J169" i="20"/>
  <c r="B170" i="20"/>
  <c r="C170" i="20"/>
  <c r="D170" i="20"/>
  <c r="E170" i="20"/>
  <c r="F170" i="20"/>
  <c r="G170" i="20"/>
  <c r="H170" i="20"/>
  <c r="I170" i="20"/>
  <c r="J170" i="20"/>
  <c r="B171" i="20"/>
  <c r="C171" i="20"/>
  <c r="D171" i="20"/>
  <c r="E171" i="20"/>
  <c r="F171" i="20"/>
  <c r="G171" i="20"/>
  <c r="H171" i="20"/>
  <c r="I171" i="20"/>
  <c r="J171" i="20"/>
  <c r="B172" i="20"/>
  <c r="C172" i="20"/>
  <c r="D172" i="20"/>
  <c r="E172" i="20"/>
  <c r="F172" i="20"/>
  <c r="G172" i="20"/>
  <c r="H172" i="20"/>
  <c r="I172" i="20"/>
  <c r="J172" i="20"/>
  <c r="B173" i="20"/>
  <c r="C173" i="20"/>
  <c r="D173" i="20"/>
  <c r="E173" i="20"/>
  <c r="F173" i="20"/>
  <c r="G173" i="20"/>
  <c r="H173" i="20"/>
  <c r="I173" i="20"/>
  <c r="J173" i="20"/>
  <c r="B174" i="20"/>
  <c r="C174" i="20"/>
  <c r="D174" i="20"/>
  <c r="E174" i="20"/>
  <c r="F174" i="20"/>
  <c r="G174" i="20"/>
  <c r="H174" i="20"/>
  <c r="I174" i="20"/>
  <c r="J174" i="20"/>
  <c r="B175" i="20"/>
  <c r="C175" i="20"/>
  <c r="D175" i="20"/>
  <c r="E175" i="20"/>
  <c r="F175" i="20"/>
  <c r="G175" i="20"/>
  <c r="H175" i="20"/>
  <c r="I175" i="20"/>
  <c r="J175" i="20"/>
  <c r="B176" i="20"/>
  <c r="C176" i="20"/>
  <c r="D176" i="20"/>
  <c r="E176" i="20"/>
  <c r="F176" i="20"/>
  <c r="G176" i="20"/>
  <c r="H176" i="20"/>
  <c r="I176" i="20"/>
  <c r="J176" i="20"/>
  <c r="B177" i="20"/>
  <c r="C177" i="20"/>
  <c r="D177" i="20"/>
  <c r="E177" i="20"/>
  <c r="F177" i="20"/>
  <c r="G177" i="20"/>
  <c r="H177" i="20"/>
  <c r="I177" i="20"/>
  <c r="J177" i="20"/>
  <c r="B178" i="20"/>
  <c r="C178" i="20"/>
  <c r="D178" i="20"/>
  <c r="E178" i="20"/>
  <c r="F178" i="20"/>
  <c r="G178" i="20"/>
  <c r="H178" i="20"/>
  <c r="I178" i="20"/>
  <c r="J178" i="20"/>
  <c r="B179" i="20"/>
  <c r="C179" i="20"/>
  <c r="D179" i="20"/>
  <c r="E179" i="20"/>
  <c r="F179" i="20"/>
  <c r="G179" i="20"/>
  <c r="H179" i="20"/>
  <c r="I179" i="20"/>
  <c r="J179" i="20"/>
  <c r="B180" i="20"/>
  <c r="C180" i="20"/>
  <c r="D180" i="20"/>
  <c r="E180" i="20"/>
  <c r="F180" i="20"/>
  <c r="G180" i="20"/>
  <c r="H180" i="20"/>
  <c r="I180" i="20"/>
  <c r="J180" i="20"/>
  <c r="B181" i="20"/>
  <c r="C181" i="20"/>
  <c r="D181" i="20"/>
  <c r="E181" i="20"/>
  <c r="F181" i="20"/>
  <c r="G181" i="20"/>
  <c r="H181" i="20"/>
  <c r="I181" i="20"/>
  <c r="J181" i="20"/>
  <c r="B182" i="20"/>
  <c r="C182" i="20"/>
  <c r="D182" i="20"/>
  <c r="E182" i="20"/>
  <c r="F182" i="20"/>
  <c r="G182" i="20"/>
  <c r="H182" i="20"/>
  <c r="I182" i="20"/>
  <c r="J182" i="20"/>
  <c r="B183" i="20"/>
  <c r="C183" i="20"/>
  <c r="D183" i="20"/>
  <c r="E183" i="20"/>
  <c r="F183" i="20"/>
  <c r="G183" i="20"/>
  <c r="H183" i="20"/>
  <c r="I183" i="20"/>
  <c r="J183" i="20"/>
  <c r="B184" i="20"/>
  <c r="C184" i="20"/>
  <c r="D184" i="20"/>
  <c r="E184" i="20"/>
  <c r="F184" i="20"/>
  <c r="G184" i="20"/>
  <c r="H184" i="20"/>
  <c r="I184" i="20"/>
  <c r="J184" i="20"/>
  <c r="B185" i="20"/>
  <c r="C185" i="20"/>
  <c r="D185" i="20"/>
  <c r="E185" i="20"/>
  <c r="F185" i="20"/>
  <c r="G185" i="20"/>
  <c r="H185" i="20"/>
  <c r="I185" i="20"/>
  <c r="J185" i="20"/>
  <c r="B186" i="20"/>
  <c r="C186" i="20"/>
  <c r="D186" i="20"/>
  <c r="E186" i="20"/>
  <c r="F186" i="20"/>
  <c r="G186" i="20"/>
  <c r="H186" i="20"/>
  <c r="I186" i="20"/>
  <c r="J186" i="20"/>
  <c r="B187" i="20"/>
  <c r="C187" i="20"/>
  <c r="D187" i="20"/>
  <c r="E187" i="20"/>
  <c r="F187" i="20"/>
  <c r="G187" i="20"/>
  <c r="H187" i="20"/>
  <c r="I187" i="20"/>
  <c r="J187" i="20"/>
  <c r="B188" i="20"/>
  <c r="C188" i="20"/>
  <c r="D188" i="20"/>
  <c r="E188" i="20"/>
  <c r="F188" i="20"/>
  <c r="G188" i="20"/>
  <c r="H188" i="20"/>
  <c r="I188" i="20"/>
  <c r="J188" i="20"/>
  <c r="B189" i="20"/>
  <c r="C189" i="20"/>
  <c r="D189" i="20"/>
  <c r="E189" i="20"/>
  <c r="F189" i="20"/>
  <c r="G189" i="20"/>
  <c r="H189" i="20"/>
  <c r="I189" i="20"/>
  <c r="J189" i="20"/>
  <c r="B190" i="20"/>
  <c r="C190" i="20"/>
  <c r="D190" i="20"/>
  <c r="E190" i="20"/>
  <c r="F190" i="20"/>
  <c r="G190" i="20"/>
  <c r="H190" i="20"/>
  <c r="I190" i="20"/>
  <c r="J190" i="20"/>
  <c r="B191" i="20"/>
  <c r="C191" i="20"/>
  <c r="D191" i="20"/>
  <c r="E191" i="20"/>
  <c r="F191" i="20"/>
  <c r="G191" i="20"/>
  <c r="H191" i="20"/>
  <c r="I191" i="20"/>
  <c r="J191" i="20"/>
  <c r="B192" i="20"/>
  <c r="C192" i="20"/>
  <c r="D192" i="20"/>
  <c r="E192" i="20"/>
  <c r="F192" i="20"/>
  <c r="G192" i="20"/>
  <c r="H192" i="20"/>
  <c r="I192" i="20"/>
  <c r="J192" i="20"/>
  <c r="B193" i="20"/>
  <c r="C193" i="20"/>
  <c r="D193" i="20"/>
  <c r="E193" i="20"/>
  <c r="F193" i="20"/>
  <c r="G193" i="20"/>
  <c r="H193" i="20"/>
  <c r="I193" i="20"/>
  <c r="J193" i="20"/>
  <c r="B194" i="20"/>
  <c r="C194" i="20"/>
  <c r="D194" i="20"/>
  <c r="E194" i="20"/>
  <c r="F194" i="20"/>
  <c r="G194" i="20"/>
  <c r="H194" i="20"/>
  <c r="I194" i="20"/>
  <c r="J194" i="20"/>
  <c r="B195" i="20"/>
  <c r="C195" i="20"/>
  <c r="D195" i="20"/>
  <c r="E195" i="20"/>
  <c r="F195" i="20"/>
  <c r="G195" i="20"/>
  <c r="H195" i="20"/>
  <c r="I195" i="20"/>
  <c r="J195" i="20"/>
  <c r="B196" i="20"/>
  <c r="C196" i="20"/>
  <c r="D196" i="20"/>
  <c r="E196" i="20"/>
  <c r="F196" i="20"/>
  <c r="G196" i="20"/>
  <c r="H196" i="20"/>
  <c r="I196" i="20"/>
  <c r="J196" i="20"/>
  <c r="B197" i="20"/>
  <c r="C197" i="20"/>
  <c r="D197" i="20"/>
  <c r="E197" i="20"/>
  <c r="F197" i="20"/>
  <c r="G197" i="20"/>
  <c r="H197" i="20"/>
  <c r="I197" i="20"/>
  <c r="J197" i="20"/>
  <c r="B198" i="20"/>
  <c r="C198" i="20"/>
  <c r="D198" i="20"/>
  <c r="E198" i="20"/>
  <c r="F198" i="20"/>
  <c r="G198" i="20"/>
  <c r="H198" i="20"/>
  <c r="I198" i="20"/>
  <c r="J198" i="20"/>
  <c r="B199" i="20"/>
  <c r="C199" i="20"/>
  <c r="D199" i="20"/>
  <c r="E199" i="20"/>
  <c r="F199" i="20"/>
  <c r="G199" i="20"/>
  <c r="H199" i="20"/>
  <c r="I199" i="20"/>
  <c r="J199" i="20"/>
  <c r="B200" i="20"/>
  <c r="C200" i="20"/>
  <c r="D200" i="20"/>
  <c r="E200" i="20"/>
  <c r="F200" i="20"/>
  <c r="G200" i="20"/>
  <c r="H200" i="20"/>
  <c r="I200" i="20"/>
  <c r="J200" i="20"/>
  <c r="B201" i="20"/>
  <c r="C201" i="20"/>
  <c r="D201" i="20"/>
  <c r="E201" i="20"/>
  <c r="F201" i="20"/>
  <c r="G201" i="20"/>
  <c r="H201" i="20"/>
  <c r="I201" i="20"/>
  <c r="J201" i="20"/>
  <c r="B202" i="20"/>
  <c r="C202" i="20"/>
  <c r="D202" i="20"/>
  <c r="E202" i="20"/>
  <c r="F202" i="20"/>
  <c r="G202" i="20"/>
  <c r="H202" i="20"/>
  <c r="I202" i="20"/>
  <c r="J202" i="20"/>
  <c r="B203" i="20"/>
  <c r="C203" i="20"/>
  <c r="D203" i="20"/>
  <c r="E203" i="20"/>
  <c r="F203" i="20"/>
  <c r="G203" i="20"/>
  <c r="H203" i="20"/>
  <c r="I203" i="20"/>
  <c r="J203" i="20"/>
  <c r="B204" i="20"/>
  <c r="C204" i="20"/>
  <c r="D204" i="20"/>
  <c r="E204" i="20"/>
  <c r="F204" i="20"/>
  <c r="G204" i="20"/>
  <c r="H204" i="20"/>
  <c r="I204" i="20"/>
  <c r="J204" i="20"/>
  <c r="B205" i="20"/>
  <c r="C205" i="20"/>
  <c r="D205" i="20"/>
  <c r="E205" i="20"/>
  <c r="F205" i="20"/>
  <c r="G205" i="20"/>
  <c r="H205" i="20"/>
  <c r="I205" i="20"/>
  <c r="J205" i="20"/>
  <c r="B206" i="20"/>
  <c r="C206" i="20"/>
  <c r="D206" i="20"/>
  <c r="E206" i="20"/>
  <c r="F206" i="20"/>
  <c r="G206" i="20"/>
  <c r="H206" i="20"/>
  <c r="I206" i="20"/>
  <c r="J206" i="20"/>
  <c r="B207" i="20"/>
  <c r="C207" i="20"/>
  <c r="D207" i="20"/>
  <c r="E207" i="20"/>
  <c r="F207" i="20"/>
  <c r="G207" i="20"/>
  <c r="H207" i="20"/>
  <c r="I207" i="20"/>
  <c r="J207" i="20"/>
  <c r="B208" i="20"/>
  <c r="C208" i="20"/>
  <c r="D208" i="20"/>
  <c r="E208" i="20"/>
  <c r="F208" i="20"/>
  <c r="G208" i="20"/>
  <c r="H208" i="20"/>
  <c r="I208" i="20"/>
  <c r="J208" i="20"/>
  <c r="B209" i="20"/>
  <c r="C209" i="20"/>
  <c r="D209" i="20"/>
  <c r="E209" i="20"/>
  <c r="F209" i="20"/>
  <c r="G209" i="20"/>
  <c r="H209" i="20"/>
  <c r="I209" i="20"/>
  <c r="J209" i="20"/>
  <c r="B210" i="20"/>
  <c r="C210" i="20"/>
  <c r="D210" i="20"/>
  <c r="E210" i="20"/>
  <c r="F210" i="20"/>
  <c r="G210" i="20"/>
  <c r="H210" i="20"/>
  <c r="I210" i="20"/>
  <c r="J210" i="20"/>
  <c r="B211" i="20"/>
  <c r="C211" i="20"/>
  <c r="D211" i="20"/>
  <c r="E211" i="20"/>
  <c r="F211" i="20"/>
  <c r="G211" i="20"/>
  <c r="H211" i="20"/>
  <c r="I211" i="20"/>
  <c r="J211" i="20"/>
  <c r="B212" i="20"/>
  <c r="C212" i="20"/>
  <c r="D212" i="20"/>
  <c r="E212" i="20"/>
  <c r="F212" i="20"/>
  <c r="G212" i="20"/>
  <c r="H212" i="20"/>
  <c r="I212" i="20"/>
  <c r="J212" i="20"/>
  <c r="B213" i="20"/>
  <c r="C213" i="20"/>
  <c r="D213" i="20"/>
  <c r="E213" i="20"/>
  <c r="F213" i="20"/>
  <c r="G213" i="20"/>
  <c r="H213" i="20"/>
  <c r="I213" i="20"/>
  <c r="J213" i="20"/>
  <c r="B214" i="20"/>
  <c r="C214" i="20"/>
  <c r="D214" i="20"/>
  <c r="E214" i="20"/>
  <c r="F214" i="20"/>
  <c r="G214" i="20"/>
  <c r="H214" i="20"/>
  <c r="I214" i="20"/>
  <c r="J214" i="20"/>
  <c r="B215" i="20"/>
  <c r="C215" i="20"/>
  <c r="D215" i="20"/>
  <c r="E215" i="20"/>
  <c r="F215" i="20"/>
  <c r="G215" i="20"/>
  <c r="H215" i="20"/>
  <c r="I215" i="20"/>
  <c r="J215" i="20"/>
  <c r="B216" i="20"/>
  <c r="C216" i="20"/>
  <c r="D216" i="20"/>
  <c r="E216" i="20"/>
  <c r="F216" i="20"/>
  <c r="G216" i="20"/>
  <c r="H216" i="20"/>
  <c r="I216" i="20"/>
  <c r="J216" i="20"/>
  <c r="B217" i="20"/>
  <c r="C217" i="20"/>
  <c r="D217" i="20"/>
  <c r="E217" i="20"/>
  <c r="F217" i="20"/>
  <c r="G217" i="20"/>
  <c r="H217" i="20"/>
  <c r="I217" i="20"/>
  <c r="J217" i="20"/>
  <c r="B218" i="20"/>
  <c r="C218" i="20"/>
  <c r="D218" i="20"/>
  <c r="E218" i="20"/>
  <c r="F218" i="20"/>
  <c r="G218" i="20"/>
  <c r="H218" i="20"/>
  <c r="I218" i="20"/>
  <c r="J218" i="20"/>
  <c r="B219" i="20"/>
  <c r="C219" i="20"/>
  <c r="D219" i="20"/>
  <c r="E219" i="20"/>
  <c r="F219" i="20"/>
  <c r="G219" i="20"/>
  <c r="H219" i="20"/>
  <c r="I219" i="20"/>
  <c r="J219" i="20"/>
  <c r="B220" i="20"/>
  <c r="C220" i="20"/>
  <c r="D220" i="20"/>
  <c r="E220" i="20"/>
  <c r="F220" i="20"/>
  <c r="G220" i="20"/>
  <c r="H220" i="20"/>
  <c r="I220" i="20"/>
  <c r="J220" i="20"/>
  <c r="B221" i="20"/>
  <c r="C221" i="20"/>
  <c r="D221" i="20"/>
  <c r="E221" i="20"/>
  <c r="F221" i="20"/>
  <c r="G221" i="20"/>
  <c r="H221" i="20"/>
  <c r="I221" i="20"/>
  <c r="J221" i="20"/>
  <c r="B222" i="20"/>
  <c r="C222" i="20"/>
  <c r="D222" i="20"/>
  <c r="E222" i="20"/>
  <c r="F222" i="20"/>
  <c r="G222" i="20"/>
  <c r="H222" i="20"/>
  <c r="I222" i="20"/>
  <c r="J222" i="20"/>
  <c r="B223" i="20"/>
  <c r="C223" i="20"/>
  <c r="D223" i="20"/>
  <c r="E223" i="20"/>
  <c r="F223" i="20"/>
  <c r="G223" i="20"/>
  <c r="H223" i="20"/>
  <c r="I223" i="20"/>
  <c r="J223" i="20"/>
  <c r="B224" i="20"/>
  <c r="C224" i="20"/>
  <c r="D224" i="20"/>
  <c r="E224" i="20"/>
  <c r="F224" i="20"/>
  <c r="G224" i="20"/>
  <c r="H224" i="20"/>
  <c r="I224" i="20"/>
  <c r="J224" i="20"/>
  <c r="B225" i="20"/>
  <c r="C225" i="20"/>
  <c r="D225" i="20"/>
  <c r="E225" i="20"/>
  <c r="F225" i="20"/>
  <c r="G225" i="20"/>
  <c r="H225" i="20"/>
  <c r="I225" i="20"/>
  <c r="J225" i="20"/>
  <c r="B226" i="20"/>
  <c r="C226" i="20"/>
  <c r="D226" i="20"/>
  <c r="E226" i="20"/>
  <c r="F226" i="20"/>
  <c r="G226" i="20"/>
  <c r="H226" i="20"/>
  <c r="I226" i="20"/>
  <c r="J226" i="20"/>
  <c r="B227" i="20"/>
  <c r="C227" i="20"/>
  <c r="D227" i="20"/>
  <c r="E227" i="20"/>
  <c r="F227" i="20"/>
  <c r="G227" i="20"/>
  <c r="H227" i="20"/>
  <c r="I227" i="20"/>
  <c r="J227" i="20"/>
  <c r="B228" i="20"/>
  <c r="C228" i="20"/>
  <c r="D228" i="20"/>
  <c r="E228" i="20"/>
  <c r="F228" i="20"/>
  <c r="G228" i="20"/>
  <c r="H228" i="20"/>
  <c r="I228" i="20"/>
  <c r="J228" i="20"/>
  <c r="B229" i="20"/>
  <c r="C229" i="20"/>
  <c r="D229" i="20"/>
  <c r="E229" i="20"/>
  <c r="F229" i="20"/>
  <c r="G229" i="20"/>
  <c r="H229" i="20"/>
  <c r="I229" i="20"/>
  <c r="J229" i="20"/>
  <c r="B230" i="20"/>
  <c r="C230" i="20"/>
  <c r="D230" i="20"/>
  <c r="E230" i="20"/>
  <c r="F230" i="20"/>
  <c r="G230" i="20"/>
  <c r="H230" i="20"/>
  <c r="I230" i="20"/>
  <c r="J230" i="20"/>
  <c r="B231" i="20"/>
  <c r="C231" i="20"/>
  <c r="D231" i="20"/>
  <c r="E231" i="20"/>
  <c r="F231" i="20"/>
  <c r="G231" i="20"/>
  <c r="H231" i="20"/>
  <c r="I231" i="20"/>
  <c r="J231" i="20"/>
  <c r="B232" i="20"/>
  <c r="C232" i="20"/>
  <c r="D232" i="20"/>
  <c r="E232" i="20"/>
  <c r="F232" i="20"/>
  <c r="G232" i="20"/>
  <c r="H232" i="20"/>
  <c r="I232" i="20"/>
  <c r="J232" i="20"/>
  <c r="B233" i="20"/>
  <c r="C233" i="20"/>
  <c r="D233" i="20"/>
  <c r="E233" i="20"/>
  <c r="F233" i="20"/>
  <c r="G233" i="20"/>
  <c r="H233" i="20"/>
  <c r="I233" i="20"/>
  <c r="J233" i="20"/>
  <c r="B234" i="20"/>
  <c r="C234" i="20"/>
  <c r="D234" i="20"/>
  <c r="E234" i="20"/>
  <c r="F234" i="20"/>
  <c r="G234" i="20"/>
  <c r="H234" i="20"/>
  <c r="I234" i="20"/>
  <c r="J234" i="20"/>
  <c r="B235" i="20"/>
  <c r="C235" i="20"/>
  <c r="D235" i="20"/>
  <c r="E235" i="20"/>
  <c r="F235" i="20"/>
  <c r="G235" i="20"/>
  <c r="H235" i="20"/>
  <c r="I235" i="20"/>
  <c r="J235" i="20"/>
  <c r="B236" i="20"/>
  <c r="C236" i="20"/>
  <c r="D236" i="20"/>
  <c r="E236" i="20"/>
  <c r="F236" i="20"/>
  <c r="G236" i="20"/>
  <c r="H236" i="20"/>
  <c r="I236" i="20"/>
  <c r="J236" i="20"/>
  <c r="B237" i="20"/>
  <c r="C237" i="20"/>
  <c r="D237" i="20"/>
  <c r="E237" i="20"/>
  <c r="F237" i="20"/>
  <c r="G237" i="20"/>
  <c r="H237" i="20"/>
  <c r="I237" i="20"/>
  <c r="J237" i="20"/>
  <c r="B238" i="20"/>
  <c r="C238" i="20"/>
  <c r="D238" i="20"/>
  <c r="E238" i="20"/>
  <c r="F238" i="20"/>
  <c r="G238" i="20"/>
  <c r="H238" i="20"/>
  <c r="I238" i="20"/>
  <c r="J238" i="20"/>
  <c r="B239" i="20"/>
  <c r="C239" i="20"/>
  <c r="D239" i="20"/>
  <c r="E239" i="20"/>
  <c r="F239" i="20"/>
  <c r="G239" i="20"/>
  <c r="H239" i="20"/>
  <c r="I239" i="20"/>
  <c r="J239" i="20"/>
  <c r="B240" i="20"/>
  <c r="C240" i="20"/>
  <c r="D240" i="20"/>
  <c r="E240" i="20"/>
  <c r="F240" i="20"/>
  <c r="G240" i="20"/>
  <c r="H240" i="20"/>
  <c r="I240" i="20"/>
  <c r="J240" i="20"/>
  <c r="B241" i="20"/>
  <c r="C241" i="20"/>
  <c r="D241" i="20"/>
  <c r="E241" i="20"/>
  <c r="F241" i="20"/>
  <c r="G241" i="20"/>
  <c r="H241" i="20"/>
  <c r="I241" i="20"/>
  <c r="J241" i="20"/>
  <c r="C15" i="20"/>
  <c r="D15" i="20"/>
  <c r="E15" i="20"/>
  <c r="F15" i="20"/>
  <c r="G15" i="20"/>
  <c r="H15" i="20"/>
  <c r="I15" i="20"/>
  <c r="J15" i="20"/>
  <c r="B15" i="20"/>
  <c r="A258" i="20" l="1"/>
  <c r="A259" i="20"/>
  <c r="A260" i="20"/>
  <c r="A261" i="20"/>
  <c r="A262" i="20"/>
  <c r="A263" i="20"/>
  <c r="A264" i="20"/>
  <c r="A265" i="20"/>
  <c r="A266" i="20"/>
  <c r="A267" i="20"/>
  <c r="A268" i="20"/>
  <c r="A257" i="20"/>
  <c r="A256" i="20"/>
  <c r="A255" i="20"/>
  <c r="A244" i="20"/>
  <c r="A245" i="20"/>
  <c r="A246" i="20"/>
  <c r="A247" i="20"/>
  <c r="A248" i="20"/>
  <c r="A249" i="20"/>
  <c r="A250" i="20"/>
  <c r="A251" i="20"/>
  <c r="A252" i="20"/>
  <c r="A253" i="20"/>
  <c r="A254" i="20"/>
  <c r="A243" i="20"/>
  <c r="A242" i="20"/>
  <c r="L25" i="5" l="1"/>
  <c r="J25" i="5" s="1"/>
  <c r="L23" i="5"/>
  <c r="J23" i="5" s="1"/>
  <c r="L21" i="5"/>
  <c r="J21" i="5" s="1"/>
  <c r="L19" i="5"/>
  <c r="J19" i="5" s="1"/>
  <c r="L17" i="5"/>
  <c r="J17" i="5" s="1"/>
  <c r="J15" i="11" s="1"/>
  <c r="L15" i="5"/>
  <c r="J15" i="5" s="1"/>
  <c r="L13" i="5"/>
  <c r="L11" i="5"/>
  <c r="J11" i="5" s="1"/>
  <c r="J9" i="11" s="1"/>
  <c r="J13" i="5" l="1"/>
  <c r="J11" i="11" s="1"/>
  <c r="J19" i="11"/>
  <c r="J21" i="11"/>
  <c r="J17" i="11"/>
  <c r="J23" i="11"/>
  <c r="J13" i="11"/>
  <c r="A16" i="9"/>
  <c r="A17" i="9"/>
  <c r="A17" i="15"/>
  <c r="A16" i="15"/>
  <c r="B19" i="3" l="1"/>
  <c r="B20" i="2"/>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73" i="20"/>
  <c r="A74" i="20"/>
  <c r="A75" i="20"/>
  <c r="A76" i="20"/>
  <c r="A77"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A241" i="20"/>
  <c r="A15" i="20"/>
  <c r="J9" i="20"/>
  <c r="A9" i="20"/>
  <c r="J8" i="20"/>
  <c r="A8" i="20"/>
  <c r="J6" i="20"/>
  <c r="A6" i="20"/>
  <c r="I5" i="20"/>
  <c r="H5" i="20"/>
  <c r="G5" i="20"/>
  <c r="F5" i="20"/>
  <c r="E5" i="20"/>
  <c r="D5" i="20"/>
  <c r="C5" i="20"/>
  <c r="B5" i="20"/>
  <c r="E21" i="15" l="1"/>
  <c r="G18" i="15"/>
  <c r="E10" i="14"/>
  <c r="G7" i="14"/>
  <c r="G7" i="12"/>
  <c r="E10" i="12"/>
  <c r="I27" i="11"/>
  <c r="H27" i="11"/>
  <c r="G27" i="11"/>
  <c r="F27" i="11"/>
  <c r="E27" i="11"/>
  <c r="D27" i="11"/>
  <c r="B27" i="11"/>
  <c r="C27" i="11"/>
  <c r="J31" i="11"/>
  <c r="A31" i="11"/>
  <c r="J30" i="11"/>
  <c r="A30" i="11"/>
  <c r="J28" i="11"/>
  <c r="A28" i="11"/>
  <c r="J5" i="11"/>
  <c r="E21" i="9" l="1"/>
  <c r="G18" i="9"/>
  <c r="G24" i="8"/>
  <c r="G23" i="8"/>
  <c r="G22" i="8"/>
  <c r="G30" i="8"/>
  <c r="G29" i="8"/>
  <c r="G28" i="8"/>
  <c r="G18" i="8"/>
  <c r="G17" i="8"/>
  <c r="G16" i="8"/>
  <c r="D1" i="1" l="1"/>
  <c r="E1" i="1"/>
  <c r="F1" i="1"/>
  <c r="G1" i="1"/>
  <c r="H1" i="1"/>
  <c r="I1" i="1"/>
  <c r="J1" i="1"/>
  <c r="K1" i="1"/>
  <c r="L1" i="1"/>
  <c r="J6" i="6" l="1"/>
  <c r="C6" i="7" l="1"/>
  <c r="D6" i="7"/>
  <c r="B6" i="7"/>
  <c r="E4" i="7"/>
  <c r="G21" i="17" s="1"/>
  <c r="E5" i="7"/>
  <c r="G22" i="17" s="1"/>
  <c r="E3" i="7"/>
  <c r="G20" i="8" l="1"/>
  <c r="G34" i="8"/>
  <c r="G36" i="8"/>
  <c r="G35" i="8"/>
  <c r="G14" i="8"/>
  <c r="G26" i="8"/>
  <c r="E6" i="7"/>
  <c r="G23" i="17" s="1"/>
  <c r="E4" i="6"/>
  <c r="F4" i="6"/>
  <c r="G4" i="6"/>
  <c r="H4" i="6"/>
  <c r="I4" i="6"/>
  <c r="G32" i="8" l="1"/>
  <c r="E9" i="5"/>
  <c r="E4" i="11" s="1"/>
  <c r="F9" i="5"/>
  <c r="F4" i="11" s="1"/>
  <c r="G9" i="5"/>
  <c r="G4" i="11" s="1"/>
  <c r="H9" i="5"/>
  <c r="H4" i="11" s="1"/>
  <c r="A9" i="5"/>
  <c r="A4" i="11" s="1"/>
  <c r="I9" i="5"/>
  <c r="I4" i="11" s="1"/>
  <c r="D4" i="6"/>
  <c r="C9" i="5"/>
  <c r="C4" i="11" s="1"/>
  <c r="B9" i="5"/>
  <c r="B4" i="11" s="1"/>
  <c r="B4" i="6" l="1"/>
  <c r="A4" i="6"/>
  <c r="D9" i="5"/>
  <c r="D4" i="11" s="1"/>
  <c r="C4" i="6"/>
  <c r="L18" i="3" l="1"/>
  <c r="K18" i="3"/>
  <c r="J18" i="3"/>
  <c r="I18" i="3"/>
  <c r="H18" i="3"/>
  <c r="G18" i="3"/>
  <c r="F18" i="3"/>
  <c r="E18" i="3"/>
  <c r="D18" i="3"/>
  <c r="L17" i="3"/>
  <c r="K17" i="3"/>
  <c r="J17" i="3"/>
  <c r="I17" i="3"/>
  <c r="H17" i="3"/>
  <c r="G17" i="3"/>
  <c r="F17" i="3"/>
  <c r="E17" i="3"/>
  <c r="D17" i="3"/>
  <c r="L16" i="3"/>
  <c r="K16" i="3"/>
  <c r="J16" i="3"/>
  <c r="I16" i="3"/>
  <c r="H16" i="3"/>
  <c r="G16" i="3"/>
  <c r="F16" i="3"/>
  <c r="E16" i="3"/>
  <c r="D16" i="3"/>
  <c r="L15" i="3"/>
  <c r="K15" i="3"/>
  <c r="J15" i="3"/>
  <c r="I15" i="3"/>
  <c r="H15" i="3"/>
  <c r="G15" i="3"/>
  <c r="F15" i="3"/>
  <c r="E15" i="3"/>
  <c r="D15" i="3"/>
  <c r="L14" i="3"/>
  <c r="K14" i="3"/>
  <c r="J14" i="3"/>
  <c r="I14" i="3"/>
  <c r="H14" i="3"/>
  <c r="G14" i="3"/>
  <c r="F14" i="3"/>
  <c r="E14" i="3"/>
  <c r="D14" i="3"/>
  <c r="L13" i="3"/>
  <c r="K13" i="3"/>
  <c r="J13" i="3"/>
  <c r="I13" i="3"/>
  <c r="H13" i="3"/>
  <c r="G13" i="3"/>
  <c r="F13" i="3"/>
  <c r="E13" i="3"/>
  <c r="D13" i="3"/>
  <c r="L12" i="3"/>
  <c r="K12" i="3"/>
  <c r="J12" i="3"/>
  <c r="I12" i="3"/>
  <c r="H12" i="3"/>
  <c r="G12" i="3"/>
  <c r="F12" i="3"/>
  <c r="E12" i="3"/>
  <c r="D12" i="3"/>
  <c r="L11" i="3"/>
  <c r="K11" i="3"/>
  <c r="J11" i="3"/>
  <c r="I11" i="3"/>
  <c r="H11" i="3"/>
  <c r="G11" i="3"/>
  <c r="F11" i="3"/>
  <c r="E11" i="3"/>
  <c r="D11" i="3"/>
  <c r="L10" i="3"/>
  <c r="K10" i="3"/>
  <c r="J10" i="3"/>
  <c r="I10" i="3"/>
  <c r="H10" i="3"/>
  <c r="G10" i="3"/>
  <c r="F10" i="3"/>
  <c r="E10" i="3"/>
  <c r="D10" i="3"/>
  <c r="L9" i="3"/>
  <c r="K9" i="3"/>
  <c r="J9" i="3"/>
  <c r="I9" i="3"/>
  <c r="H9" i="3"/>
  <c r="G9" i="3"/>
  <c r="F9" i="3"/>
  <c r="E9" i="3"/>
  <c r="D9" i="3"/>
  <c r="L8" i="3"/>
  <c r="K8" i="3"/>
  <c r="J8" i="3"/>
  <c r="I8" i="3"/>
  <c r="H8" i="3"/>
  <c r="G8" i="3"/>
  <c r="F8" i="3"/>
  <c r="E8" i="3"/>
  <c r="D8" i="3"/>
  <c r="L7" i="3"/>
  <c r="K7" i="3"/>
  <c r="J7" i="3"/>
  <c r="I7" i="3"/>
  <c r="H7" i="3"/>
  <c r="G7" i="3"/>
  <c r="F7" i="3"/>
  <c r="E7" i="3"/>
  <c r="D7" i="3"/>
  <c r="L6" i="3"/>
  <c r="K6" i="3"/>
  <c r="J6" i="3"/>
  <c r="I6" i="3"/>
  <c r="H6" i="3"/>
  <c r="G6" i="3"/>
  <c r="F6" i="3"/>
  <c r="E6" i="3"/>
  <c r="D6" i="3"/>
  <c r="L19" i="2"/>
  <c r="K19" i="2"/>
  <c r="J19" i="2"/>
  <c r="I19" i="2"/>
  <c r="H19" i="2"/>
  <c r="G19" i="2"/>
  <c r="F19" i="2"/>
  <c r="E19" i="2"/>
  <c r="D19" i="2"/>
  <c r="L18" i="2"/>
  <c r="K18" i="2"/>
  <c r="J18" i="2"/>
  <c r="I18" i="2"/>
  <c r="H18" i="2"/>
  <c r="G18" i="2"/>
  <c r="F18" i="2"/>
  <c r="E18" i="2"/>
  <c r="D18" i="2"/>
  <c r="L17" i="2"/>
  <c r="K17" i="2"/>
  <c r="J17" i="2"/>
  <c r="I17" i="2"/>
  <c r="H17" i="2"/>
  <c r="G17" i="2"/>
  <c r="F17" i="2"/>
  <c r="E17" i="2"/>
  <c r="D17" i="2"/>
  <c r="L16" i="2"/>
  <c r="K16" i="2"/>
  <c r="J16" i="2"/>
  <c r="I16" i="2"/>
  <c r="H16" i="2"/>
  <c r="G16" i="2"/>
  <c r="F16" i="2"/>
  <c r="E16" i="2"/>
  <c r="D16" i="2"/>
  <c r="L15" i="2"/>
  <c r="K15" i="2"/>
  <c r="J15" i="2"/>
  <c r="I15" i="2"/>
  <c r="H15" i="2"/>
  <c r="G15" i="2"/>
  <c r="F15" i="2"/>
  <c r="E15" i="2"/>
  <c r="D15" i="2"/>
  <c r="L14" i="2"/>
  <c r="K14" i="2"/>
  <c r="J14" i="2"/>
  <c r="I14" i="2"/>
  <c r="H14" i="2"/>
  <c r="G14" i="2"/>
  <c r="F14" i="2"/>
  <c r="E14" i="2"/>
  <c r="D14" i="2"/>
  <c r="L13" i="2"/>
  <c r="K13" i="2"/>
  <c r="J13" i="2"/>
  <c r="I13" i="2"/>
  <c r="H13" i="2"/>
  <c r="G13" i="2"/>
  <c r="F13" i="2"/>
  <c r="E13" i="2"/>
  <c r="D13" i="2"/>
  <c r="L12" i="2"/>
  <c r="K12" i="2"/>
  <c r="J12" i="2"/>
  <c r="I12" i="2"/>
  <c r="H12" i="2"/>
  <c r="G12" i="2"/>
  <c r="F12" i="2"/>
  <c r="E12" i="2"/>
  <c r="D12" i="2"/>
  <c r="L11" i="2"/>
  <c r="K11" i="2"/>
  <c r="J11" i="2"/>
  <c r="I11" i="2"/>
  <c r="H11" i="2"/>
  <c r="G11" i="2"/>
  <c r="F11" i="2"/>
  <c r="E11" i="2"/>
  <c r="D11" i="2"/>
  <c r="L10" i="2"/>
  <c r="K10" i="2"/>
  <c r="J10" i="2"/>
  <c r="I10" i="2"/>
  <c r="H10" i="2"/>
  <c r="G10" i="2"/>
  <c r="F10" i="2"/>
  <c r="E10" i="2"/>
  <c r="D10" i="2"/>
  <c r="L9" i="2"/>
  <c r="K9" i="2"/>
  <c r="J9" i="2"/>
  <c r="I9" i="2"/>
  <c r="H9" i="2"/>
  <c r="G9" i="2"/>
  <c r="F9" i="2"/>
  <c r="E9" i="2"/>
  <c r="D9" i="2"/>
  <c r="L8" i="2"/>
  <c r="K8" i="2"/>
  <c r="J8" i="2"/>
  <c r="I8" i="2"/>
  <c r="H8" i="2"/>
  <c r="G8" i="2"/>
  <c r="F8" i="2"/>
  <c r="E8" i="2"/>
  <c r="D8" i="2"/>
  <c r="L7" i="2"/>
  <c r="K7" i="2"/>
  <c r="J7" i="2"/>
  <c r="I7" i="2"/>
  <c r="H7" i="2"/>
  <c r="G7" i="2"/>
  <c r="F7" i="2"/>
  <c r="E7" i="2"/>
  <c r="D7" i="2"/>
  <c r="L6" i="2"/>
  <c r="K6" i="2"/>
  <c r="J6" i="2"/>
  <c r="I6" i="2"/>
  <c r="H6" i="2"/>
  <c r="G6" i="2"/>
  <c r="F6" i="2"/>
  <c r="E6" i="2"/>
  <c r="D6" i="2"/>
  <c r="D17" i="1"/>
  <c r="E17" i="1"/>
  <c r="F17" i="1"/>
  <c r="G17" i="1"/>
  <c r="H17" i="1"/>
  <c r="I17" i="1"/>
  <c r="J17" i="1"/>
  <c r="K17" i="1"/>
  <c r="L17" i="1"/>
  <c r="D18" i="1"/>
  <c r="E18" i="1"/>
  <c r="F18" i="1"/>
  <c r="G18" i="1"/>
  <c r="H18" i="1"/>
  <c r="I18" i="1"/>
  <c r="J18" i="1"/>
  <c r="K18" i="1"/>
  <c r="L18" i="1"/>
  <c r="D19" i="1"/>
  <c r="E19" i="1"/>
  <c r="F19" i="1"/>
  <c r="G19" i="1"/>
  <c r="H19" i="1"/>
  <c r="I19" i="1"/>
  <c r="J19" i="1"/>
  <c r="K19" i="1"/>
  <c r="L19" i="1"/>
  <c r="D20" i="1"/>
  <c r="E20" i="1"/>
  <c r="F20" i="1"/>
  <c r="G20" i="1"/>
  <c r="H20" i="1"/>
  <c r="I20" i="1"/>
  <c r="J20" i="1"/>
  <c r="K20" i="1"/>
  <c r="L20" i="1"/>
  <c r="D21" i="1"/>
  <c r="E21" i="1"/>
  <c r="F21" i="1"/>
  <c r="G21" i="1"/>
  <c r="H21" i="1"/>
  <c r="I21" i="1"/>
  <c r="J21" i="1"/>
  <c r="K21" i="1"/>
  <c r="L21" i="1"/>
  <c r="D22" i="1"/>
  <c r="E22" i="1"/>
  <c r="F22" i="1"/>
  <c r="G22" i="1"/>
  <c r="H22" i="1"/>
  <c r="I22" i="1"/>
  <c r="J22" i="1"/>
  <c r="K22" i="1"/>
  <c r="L22" i="1"/>
  <c r="D23" i="1"/>
  <c r="E23" i="1"/>
  <c r="F23" i="1"/>
  <c r="G23" i="1"/>
  <c r="H23" i="1"/>
  <c r="I23" i="1"/>
  <c r="J23" i="1"/>
  <c r="K23" i="1"/>
  <c r="L23" i="1"/>
  <c r="D24" i="1"/>
  <c r="E24" i="1"/>
  <c r="F24" i="1"/>
  <c r="G24" i="1"/>
  <c r="H24" i="1"/>
  <c r="I24" i="1"/>
  <c r="J24" i="1"/>
  <c r="K24" i="1"/>
  <c r="L24" i="1"/>
  <c r="D25" i="1"/>
  <c r="E25" i="1"/>
  <c r="F25" i="1"/>
  <c r="G25" i="1"/>
  <c r="H25" i="1"/>
  <c r="I25" i="1"/>
  <c r="J25" i="1"/>
  <c r="K25" i="1"/>
  <c r="L25" i="1"/>
  <c r="D26" i="1"/>
  <c r="E26" i="1"/>
  <c r="F26" i="1"/>
  <c r="G26" i="1"/>
  <c r="H26" i="1"/>
  <c r="I26" i="1"/>
  <c r="J26" i="1"/>
  <c r="K26" i="1"/>
  <c r="L26" i="1"/>
  <c r="D27" i="1"/>
  <c r="E27" i="1"/>
  <c r="F27" i="1"/>
  <c r="G27" i="1"/>
  <c r="H27" i="1"/>
  <c r="I27" i="1"/>
  <c r="J27" i="1"/>
  <c r="K27" i="1"/>
  <c r="L27" i="1"/>
  <c r="D28" i="1"/>
  <c r="E28" i="1"/>
  <c r="F28" i="1"/>
  <c r="G28" i="1"/>
  <c r="H28" i="1"/>
  <c r="I28" i="1"/>
  <c r="J28" i="1"/>
  <c r="K28" i="1"/>
  <c r="L28" i="1"/>
  <c r="D29" i="1"/>
  <c r="E29" i="1"/>
  <c r="F29" i="1"/>
  <c r="G29" i="1"/>
  <c r="H29" i="1"/>
  <c r="I29" i="1"/>
  <c r="J29" i="1"/>
  <c r="K29" i="1"/>
  <c r="L29" i="1"/>
  <c r="D30" i="1"/>
  <c r="E30" i="1"/>
  <c r="F30" i="1"/>
  <c r="G30" i="1"/>
  <c r="H30" i="1"/>
  <c r="I30" i="1"/>
  <c r="J30" i="1"/>
  <c r="K30" i="1"/>
  <c r="L30" i="1"/>
  <c r="D31" i="1"/>
  <c r="E31" i="1"/>
  <c r="F31" i="1"/>
  <c r="G31" i="1"/>
  <c r="H31" i="1"/>
  <c r="I31" i="1"/>
  <c r="J31" i="1"/>
  <c r="K31" i="1"/>
  <c r="L31" i="1"/>
  <c r="D32" i="1"/>
  <c r="E32" i="1"/>
  <c r="F32" i="1"/>
  <c r="G32" i="1"/>
  <c r="H32" i="1"/>
  <c r="I32" i="1"/>
  <c r="J32" i="1"/>
  <c r="K32" i="1"/>
  <c r="L32" i="1"/>
  <c r="D33" i="1"/>
  <c r="E33" i="1"/>
  <c r="F33" i="1"/>
  <c r="G33" i="1"/>
  <c r="H33" i="1"/>
  <c r="I33" i="1"/>
  <c r="J33" i="1"/>
  <c r="K33" i="1"/>
  <c r="L33" i="1"/>
  <c r="D34" i="1"/>
  <c r="E34" i="1"/>
  <c r="F34" i="1"/>
  <c r="G34" i="1"/>
  <c r="H34" i="1"/>
  <c r="I34" i="1"/>
  <c r="J34" i="1"/>
  <c r="K34" i="1"/>
  <c r="L34" i="1"/>
  <c r="D35" i="1"/>
  <c r="E35" i="1"/>
  <c r="F35" i="1"/>
  <c r="G35" i="1"/>
  <c r="H35" i="1"/>
  <c r="I35" i="1"/>
  <c r="J35" i="1"/>
  <c r="K35" i="1"/>
  <c r="L35" i="1"/>
  <c r="D36" i="1"/>
  <c r="E36" i="1"/>
  <c r="F36" i="1"/>
  <c r="G36" i="1"/>
  <c r="H36" i="1"/>
  <c r="I36" i="1"/>
  <c r="J36" i="1"/>
  <c r="K36" i="1"/>
  <c r="L36" i="1"/>
  <c r="D37" i="1"/>
  <c r="E37" i="1"/>
  <c r="F37" i="1"/>
  <c r="G37" i="1"/>
  <c r="H37" i="1"/>
  <c r="I37" i="1"/>
  <c r="J37" i="1"/>
  <c r="K37" i="1"/>
  <c r="L37" i="1"/>
  <c r="D38" i="1"/>
  <c r="E38" i="1"/>
  <c r="F38" i="1"/>
  <c r="G38" i="1"/>
  <c r="H38" i="1"/>
  <c r="I38" i="1"/>
  <c r="J38" i="1"/>
  <c r="K38" i="1"/>
  <c r="L38" i="1"/>
  <c r="D39" i="1"/>
  <c r="E39" i="1"/>
  <c r="F39" i="1"/>
  <c r="G39" i="1"/>
  <c r="H39" i="1"/>
  <c r="I39" i="1"/>
  <c r="J39" i="1"/>
  <c r="K39" i="1"/>
  <c r="L39" i="1"/>
  <c r="D40" i="1"/>
  <c r="E40" i="1"/>
  <c r="F40" i="1"/>
  <c r="G40" i="1"/>
  <c r="H40" i="1"/>
  <c r="I40" i="1"/>
  <c r="J40" i="1"/>
  <c r="K40" i="1"/>
  <c r="L40" i="1"/>
  <c r="D41" i="1"/>
  <c r="E41" i="1"/>
  <c r="F41" i="1"/>
  <c r="G41" i="1"/>
  <c r="H41" i="1"/>
  <c r="I41" i="1"/>
  <c r="J41" i="1"/>
  <c r="K41" i="1"/>
  <c r="L41" i="1"/>
  <c r="D42" i="1"/>
  <c r="E42" i="1"/>
  <c r="F42" i="1"/>
  <c r="G42" i="1"/>
  <c r="H42" i="1"/>
  <c r="I42" i="1"/>
  <c r="J42" i="1"/>
  <c r="K42" i="1"/>
  <c r="L42" i="1"/>
  <c r="D43" i="1"/>
  <c r="E43" i="1"/>
  <c r="F43" i="1"/>
  <c r="G43" i="1"/>
  <c r="H43" i="1"/>
  <c r="I43" i="1"/>
  <c r="J43" i="1"/>
  <c r="K43" i="1"/>
  <c r="L43" i="1"/>
  <c r="D44" i="1"/>
  <c r="E44" i="1"/>
  <c r="F44" i="1"/>
  <c r="G44" i="1"/>
  <c r="H44" i="1"/>
  <c r="I44" i="1"/>
  <c r="J44" i="1"/>
  <c r="K44" i="1"/>
  <c r="L44" i="1"/>
  <c r="D45" i="1"/>
  <c r="E45" i="1"/>
  <c r="F45" i="1"/>
  <c r="G45" i="1"/>
  <c r="H45" i="1"/>
  <c r="I45" i="1"/>
  <c r="J45" i="1"/>
  <c r="K45" i="1"/>
  <c r="L45" i="1"/>
  <c r="D46" i="1"/>
  <c r="E46" i="1"/>
  <c r="F46" i="1"/>
  <c r="G46" i="1"/>
  <c r="H46" i="1"/>
  <c r="I46" i="1"/>
  <c r="J46" i="1"/>
  <c r="K46" i="1"/>
  <c r="L46" i="1"/>
  <c r="D47" i="1"/>
  <c r="E47" i="1"/>
  <c r="F47" i="1"/>
  <c r="G47" i="1"/>
  <c r="H47" i="1"/>
  <c r="I47" i="1"/>
  <c r="J47" i="1"/>
  <c r="K47" i="1"/>
  <c r="L47" i="1"/>
  <c r="D48" i="1"/>
  <c r="E48" i="1"/>
  <c r="F48" i="1"/>
  <c r="G48" i="1"/>
  <c r="H48" i="1"/>
  <c r="I48" i="1"/>
  <c r="J48" i="1"/>
  <c r="K48" i="1"/>
  <c r="L48" i="1"/>
  <c r="D49" i="1"/>
  <c r="E49" i="1"/>
  <c r="F49" i="1"/>
  <c r="G49" i="1"/>
  <c r="H49" i="1"/>
  <c r="I49" i="1"/>
  <c r="J49" i="1"/>
  <c r="K49" i="1"/>
  <c r="L49" i="1"/>
  <c r="D50" i="1"/>
  <c r="E50" i="1"/>
  <c r="F50" i="1"/>
  <c r="G50" i="1"/>
  <c r="H50" i="1"/>
  <c r="I50" i="1"/>
  <c r="J50" i="1"/>
  <c r="K50" i="1"/>
  <c r="L50" i="1"/>
  <c r="D51" i="1"/>
  <c r="E51" i="1"/>
  <c r="F51" i="1"/>
  <c r="G51" i="1"/>
  <c r="H51" i="1"/>
  <c r="I51" i="1"/>
  <c r="J51" i="1"/>
  <c r="K51" i="1"/>
  <c r="L51" i="1"/>
  <c r="D52" i="1"/>
  <c r="E52" i="1"/>
  <c r="F52" i="1"/>
  <c r="G52" i="1"/>
  <c r="H52" i="1"/>
  <c r="I52" i="1"/>
  <c r="J52" i="1"/>
  <c r="K52" i="1"/>
  <c r="L52" i="1"/>
  <c r="D53" i="1"/>
  <c r="E53" i="1"/>
  <c r="F53" i="1"/>
  <c r="G53" i="1"/>
  <c r="H53" i="1"/>
  <c r="I53" i="1"/>
  <c r="J53" i="1"/>
  <c r="K53" i="1"/>
  <c r="L53" i="1"/>
  <c r="D54" i="1"/>
  <c r="E54" i="1"/>
  <c r="F54" i="1"/>
  <c r="G54" i="1"/>
  <c r="H54" i="1"/>
  <c r="I54" i="1"/>
  <c r="J54" i="1"/>
  <c r="K54" i="1"/>
  <c r="L54" i="1"/>
  <c r="D55" i="1"/>
  <c r="E55" i="1"/>
  <c r="F55" i="1"/>
  <c r="G55" i="1"/>
  <c r="H55" i="1"/>
  <c r="I55" i="1"/>
  <c r="J55" i="1"/>
  <c r="K55" i="1"/>
  <c r="L55" i="1"/>
  <c r="D56" i="1"/>
  <c r="E56" i="1"/>
  <c r="F56" i="1"/>
  <c r="G56" i="1"/>
  <c r="H56" i="1"/>
  <c r="I56" i="1"/>
  <c r="J56" i="1"/>
  <c r="K56" i="1"/>
  <c r="L56" i="1"/>
  <c r="D57" i="1"/>
  <c r="E57" i="1"/>
  <c r="F57" i="1"/>
  <c r="G57" i="1"/>
  <c r="H57" i="1"/>
  <c r="I57" i="1"/>
  <c r="J57" i="1"/>
  <c r="K57" i="1"/>
  <c r="L57" i="1"/>
  <c r="D58" i="1"/>
  <c r="E58" i="1"/>
  <c r="F58" i="1"/>
  <c r="G58" i="1"/>
  <c r="H58" i="1"/>
  <c r="I58" i="1"/>
  <c r="J58" i="1"/>
  <c r="K58" i="1"/>
  <c r="L58" i="1"/>
  <c r="D59" i="1"/>
  <c r="E59" i="1"/>
  <c r="F59" i="1"/>
  <c r="G59" i="1"/>
  <c r="H59" i="1"/>
  <c r="I59" i="1"/>
  <c r="J59" i="1"/>
  <c r="K59" i="1"/>
  <c r="L59" i="1"/>
  <c r="D60" i="1"/>
  <c r="E60" i="1"/>
  <c r="F60" i="1"/>
  <c r="G60" i="1"/>
  <c r="H60" i="1"/>
  <c r="I60" i="1"/>
  <c r="J60" i="1"/>
  <c r="K60" i="1"/>
  <c r="L60" i="1"/>
  <c r="D61" i="1"/>
  <c r="E61" i="1"/>
  <c r="F61" i="1"/>
  <c r="G61" i="1"/>
  <c r="H61" i="1"/>
  <c r="I61" i="1"/>
  <c r="J61" i="1"/>
  <c r="K61" i="1"/>
  <c r="L61" i="1"/>
  <c r="D62" i="1"/>
  <c r="E62" i="1"/>
  <c r="F62" i="1"/>
  <c r="G62" i="1"/>
  <c r="H62" i="1"/>
  <c r="I62" i="1"/>
  <c r="J62" i="1"/>
  <c r="K62" i="1"/>
  <c r="L62" i="1"/>
  <c r="D63" i="1"/>
  <c r="E63" i="1"/>
  <c r="F63" i="1"/>
  <c r="G63" i="1"/>
  <c r="H63" i="1"/>
  <c r="I63" i="1"/>
  <c r="J63" i="1"/>
  <c r="K63" i="1"/>
  <c r="L63" i="1"/>
  <c r="D64" i="1"/>
  <c r="E64" i="1"/>
  <c r="F64" i="1"/>
  <c r="G64" i="1"/>
  <c r="H64" i="1"/>
  <c r="I64" i="1"/>
  <c r="J64" i="1"/>
  <c r="K64" i="1"/>
  <c r="L64" i="1"/>
  <c r="D65" i="1"/>
  <c r="E65" i="1"/>
  <c r="F65" i="1"/>
  <c r="G65" i="1"/>
  <c r="H65" i="1"/>
  <c r="I65" i="1"/>
  <c r="J65" i="1"/>
  <c r="K65" i="1"/>
  <c r="L65" i="1"/>
  <c r="D66" i="1"/>
  <c r="E66" i="1"/>
  <c r="F66" i="1"/>
  <c r="G66" i="1"/>
  <c r="H66" i="1"/>
  <c r="I66" i="1"/>
  <c r="J66" i="1"/>
  <c r="K66" i="1"/>
  <c r="L66" i="1"/>
  <c r="D67" i="1"/>
  <c r="E67" i="1"/>
  <c r="F67" i="1"/>
  <c r="G67" i="1"/>
  <c r="H67" i="1"/>
  <c r="I67" i="1"/>
  <c r="J67" i="1"/>
  <c r="K67" i="1"/>
  <c r="L67" i="1"/>
  <c r="D68" i="1"/>
  <c r="E68" i="1"/>
  <c r="F68" i="1"/>
  <c r="G68" i="1"/>
  <c r="H68" i="1"/>
  <c r="I68" i="1"/>
  <c r="J68" i="1"/>
  <c r="K68" i="1"/>
  <c r="L68" i="1"/>
  <c r="D69" i="1"/>
  <c r="E69" i="1"/>
  <c r="F69" i="1"/>
  <c r="G69" i="1"/>
  <c r="H69" i="1"/>
  <c r="I69" i="1"/>
  <c r="J69" i="1"/>
  <c r="K69" i="1"/>
  <c r="L69" i="1"/>
  <c r="D70" i="1"/>
  <c r="E70" i="1"/>
  <c r="F70" i="1"/>
  <c r="G70" i="1"/>
  <c r="H70" i="1"/>
  <c r="I70" i="1"/>
  <c r="J70" i="1"/>
  <c r="K70" i="1"/>
  <c r="L70" i="1"/>
  <c r="D71" i="1"/>
  <c r="E71" i="1"/>
  <c r="F71" i="1"/>
  <c r="G71" i="1"/>
  <c r="H71" i="1"/>
  <c r="I71" i="1"/>
  <c r="J71" i="1"/>
  <c r="K71" i="1"/>
  <c r="L71" i="1"/>
  <c r="D72" i="1"/>
  <c r="E72" i="1"/>
  <c r="F72" i="1"/>
  <c r="G72" i="1"/>
  <c r="H72" i="1"/>
  <c r="I72" i="1"/>
  <c r="J72" i="1"/>
  <c r="K72" i="1"/>
  <c r="L72" i="1"/>
  <c r="D73" i="1"/>
  <c r="E73" i="1"/>
  <c r="F73" i="1"/>
  <c r="G73" i="1"/>
  <c r="H73" i="1"/>
  <c r="I73" i="1"/>
  <c r="J73" i="1"/>
  <c r="K73" i="1"/>
  <c r="L73" i="1"/>
  <c r="D74" i="1"/>
  <c r="E74" i="1"/>
  <c r="F74" i="1"/>
  <c r="G74" i="1"/>
  <c r="H74" i="1"/>
  <c r="I74" i="1"/>
  <c r="J74" i="1"/>
  <c r="K74" i="1"/>
  <c r="L74" i="1"/>
  <c r="D75" i="1"/>
  <c r="E75" i="1"/>
  <c r="F75" i="1"/>
  <c r="G75" i="1"/>
  <c r="H75" i="1"/>
  <c r="I75" i="1"/>
  <c r="J75" i="1"/>
  <c r="K75" i="1"/>
  <c r="L75" i="1"/>
  <c r="D76" i="1"/>
  <c r="E76" i="1"/>
  <c r="F76" i="1"/>
  <c r="G76" i="1"/>
  <c r="H76" i="1"/>
  <c r="I76" i="1"/>
  <c r="J76" i="1"/>
  <c r="K76" i="1"/>
  <c r="L76" i="1"/>
  <c r="D77" i="1"/>
  <c r="E77" i="1"/>
  <c r="F77" i="1"/>
  <c r="G77" i="1"/>
  <c r="H77" i="1"/>
  <c r="I77" i="1"/>
  <c r="J77" i="1"/>
  <c r="K77" i="1"/>
  <c r="L77" i="1"/>
  <c r="D78" i="1"/>
  <c r="E78" i="1"/>
  <c r="F78" i="1"/>
  <c r="G78" i="1"/>
  <c r="H78" i="1"/>
  <c r="I78" i="1"/>
  <c r="J78" i="1"/>
  <c r="K78" i="1"/>
  <c r="L78" i="1"/>
  <c r="D79" i="1"/>
  <c r="E79" i="1"/>
  <c r="F79" i="1"/>
  <c r="G79" i="1"/>
  <c r="H79" i="1"/>
  <c r="I79" i="1"/>
  <c r="J79" i="1"/>
  <c r="K79" i="1"/>
  <c r="L79" i="1"/>
  <c r="D80" i="1"/>
  <c r="E80" i="1"/>
  <c r="F80" i="1"/>
  <c r="G80" i="1"/>
  <c r="H80" i="1"/>
  <c r="I80" i="1"/>
  <c r="J80" i="1"/>
  <c r="K80" i="1"/>
  <c r="L80" i="1"/>
  <c r="D81" i="1"/>
  <c r="E81" i="1"/>
  <c r="F81" i="1"/>
  <c r="G81" i="1"/>
  <c r="H81" i="1"/>
  <c r="I81" i="1"/>
  <c r="J81" i="1"/>
  <c r="K81" i="1"/>
  <c r="L81" i="1"/>
  <c r="D82" i="1"/>
  <c r="E82" i="1"/>
  <c r="F82" i="1"/>
  <c r="G82" i="1"/>
  <c r="H82" i="1"/>
  <c r="I82" i="1"/>
  <c r="J82" i="1"/>
  <c r="K82" i="1"/>
  <c r="L82" i="1"/>
  <c r="D83" i="1"/>
  <c r="E83" i="1"/>
  <c r="F83" i="1"/>
  <c r="G83" i="1"/>
  <c r="H83" i="1"/>
  <c r="I83" i="1"/>
  <c r="J83" i="1"/>
  <c r="K83" i="1"/>
  <c r="L83" i="1"/>
  <c r="D84" i="1"/>
  <c r="E84" i="1"/>
  <c r="F84" i="1"/>
  <c r="G84" i="1"/>
  <c r="H84" i="1"/>
  <c r="I84" i="1"/>
  <c r="J84" i="1"/>
  <c r="K84" i="1"/>
  <c r="L84" i="1"/>
  <c r="D85" i="1"/>
  <c r="E85" i="1"/>
  <c r="F85" i="1"/>
  <c r="G85" i="1"/>
  <c r="H85" i="1"/>
  <c r="I85" i="1"/>
  <c r="J85" i="1"/>
  <c r="K85" i="1"/>
  <c r="L85" i="1"/>
  <c r="D86" i="1"/>
  <c r="E86" i="1"/>
  <c r="F86" i="1"/>
  <c r="G86" i="1"/>
  <c r="H86" i="1"/>
  <c r="I86" i="1"/>
  <c r="J86" i="1"/>
  <c r="K86" i="1"/>
  <c r="L86" i="1"/>
  <c r="D87" i="1"/>
  <c r="E87" i="1"/>
  <c r="F87" i="1"/>
  <c r="G87" i="1"/>
  <c r="H87" i="1"/>
  <c r="I87" i="1"/>
  <c r="J87" i="1"/>
  <c r="K87" i="1"/>
  <c r="L87" i="1"/>
  <c r="D88" i="1"/>
  <c r="E88" i="1"/>
  <c r="F88" i="1"/>
  <c r="G88" i="1"/>
  <c r="H88" i="1"/>
  <c r="I88" i="1"/>
  <c r="J88" i="1"/>
  <c r="K88" i="1"/>
  <c r="L88" i="1"/>
  <c r="D89" i="1"/>
  <c r="E89" i="1"/>
  <c r="F89" i="1"/>
  <c r="G89" i="1"/>
  <c r="H89" i="1"/>
  <c r="I89" i="1"/>
  <c r="J89" i="1"/>
  <c r="K89" i="1"/>
  <c r="L89" i="1"/>
  <c r="D90" i="1"/>
  <c r="E90" i="1"/>
  <c r="F90" i="1"/>
  <c r="G90" i="1"/>
  <c r="H90" i="1"/>
  <c r="I90" i="1"/>
  <c r="J90" i="1"/>
  <c r="K90" i="1"/>
  <c r="L90" i="1"/>
  <c r="D91" i="1"/>
  <c r="E91" i="1"/>
  <c r="F91" i="1"/>
  <c r="G91" i="1"/>
  <c r="H91" i="1"/>
  <c r="I91" i="1"/>
  <c r="J91" i="1"/>
  <c r="K91" i="1"/>
  <c r="L91" i="1"/>
  <c r="D92" i="1"/>
  <c r="E92" i="1"/>
  <c r="F92" i="1"/>
  <c r="G92" i="1"/>
  <c r="H92" i="1"/>
  <c r="I92" i="1"/>
  <c r="J92" i="1"/>
  <c r="K92" i="1"/>
  <c r="L92" i="1"/>
  <c r="D93" i="1"/>
  <c r="E93" i="1"/>
  <c r="F93" i="1"/>
  <c r="G93" i="1"/>
  <c r="H93" i="1"/>
  <c r="I93" i="1"/>
  <c r="J93" i="1"/>
  <c r="K93" i="1"/>
  <c r="L93" i="1"/>
  <c r="D94" i="1"/>
  <c r="E94" i="1"/>
  <c r="F94" i="1"/>
  <c r="G94" i="1"/>
  <c r="H94" i="1"/>
  <c r="I94" i="1"/>
  <c r="J94" i="1"/>
  <c r="K94" i="1"/>
  <c r="L94" i="1"/>
  <c r="D95" i="1"/>
  <c r="E95" i="1"/>
  <c r="F95" i="1"/>
  <c r="G95" i="1"/>
  <c r="H95" i="1"/>
  <c r="I95" i="1"/>
  <c r="J95" i="1"/>
  <c r="K95" i="1"/>
  <c r="L95" i="1"/>
  <c r="D96" i="1"/>
  <c r="E96" i="1"/>
  <c r="F96" i="1"/>
  <c r="G96" i="1"/>
  <c r="H96" i="1"/>
  <c r="I96" i="1"/>
  <c r="J96" i="1"/>
  <c r="K96" i="1"/>
  <c r="L96" i="1"/>
  <c r="D97" i="1"/>
  <c r="E97" i="1"/>
  <c r="F97" i="1"/>
  <c r="G97" i="1"/>
  <c r="H97" i="1"/>
  <c r="I97" i="1"/>
  <c r="J97" i="1"/>
  <c r="K97" i="1"/>
  <c r="L97" i="1"/>
  <c r="D98" i="1"/>
  <c r="E98" i="1"/>
  <c r="F98" i="1"/>
  <c r="G98" i="1"/>
  <c r="H98" i="1"/>
  <c r="I98" i="1"/>
  <c r="J98" i="1"/>
  <c r="K98" i="1"/>
  <c r="L98" i="1"/>
  <c r="D99" i="1"/>
  <c r="E99" i="1"/>
  <c r="F99" i="1"/>
  <c r="G99" i="1"/>
  <c r="H99" i="1"/>
  <c r="I99" i="1"/>
  <c r="J99" i="1"/>
  <c r="K99" i="1"/>
  <c r="L99" i="1"/>
  <c r="D100" i="1"/>
  <c r="E100" i="1"/>
  <c r="F100" i="1"/>
  <c r="G100" i="1"/>
  <c r="H100" i="1"/>
  <c r="I100" i="1"/>
  <c r="J100" i="1"/>
  <c r="K100" i="1"/>
  <c r="L100" i="1"/>
  <c r="D101" i="1"/>
  <c r="E101" i="1"/>
  <c r="F101" i="1"/>
  <c r="G101" i="1"/>
  <c r="H101" i="1"/>
  <c r="I101" i="1"/>
  <c r="J101" i="1"/>
  <c r="K101" i="1"/>
  <c r="L101" i="1"/>
  <c r="D102" i="1"/>
  <c r="E102" i="1"/>
  <c r="F102" i="1"/>
  <c r="G102" i="1"/>
  <c r="H102" i="1"/>
  <c r="I102" i="1"/>
  <c r="J102" i="1"/>
  <c r="K102" i="1"/>
  <c r="L102" i="1"/>
  <c r="D103" i="1"/>
  <c r="E103" i="1"/>
  <c r="F103" i="1"/>
  <c r="G103" i="1"/>
  <c r="H103" i="1"/>
  <c r="I103" i="1"/>
  <c r="J103" i="1"/>
  <c r="K103" i="1"/>
  <c r="L103" i="1"/>
  <c r="D104" i="1"/>
  <c r="E104" i="1"/>
  <c r="F104" i="1"/>
  <c r="G104" i="1"/>
  <c r="H104" i="1"/>
  <c r="I104" i="1"/>
  <c r="J104" i="1"/>
  <c r="K104" i="1"/>
  <c r="L104" i="1"/>
  <c r="D105" i="1"/>
  <c r="E105" i="1"/>
  <c r="F105" i="1"/>
  <c r="G105" i="1"/>
  <c r="H105" i="1"/>
  <c r="I105" i="1"/>
  <c r="J105" i="1"/>
  <c r="K105" i="1"/>
  <c r="L105" i="1"/>
  <c r="D106" i="1"/>
  <c r="E106" i="1"/>
  <c r="F106" i="1"/>
  <c r="G106" i="1"/>
  <c r="H106" i="1"/>
  <c r="I106" i="1"/>
  <c r="J106" i="1"/>
  <c r="K106" i="1"/>
  <c r="L106" i="1"/>
  <c r="D107" i="1"/>
  <c r="E107" i="1"/>
  <c r="F107" i="1"/>
  <c r="G107" i="1"/>
  <c r="H107" i="1"/>
  <c r="I107" i="1"/>
  <c r="J107" i="1"/>
  <c r="K107" i="1"/>
  <c r="L107" i="1"/>
  <c r="D108" i="1"/>
  <c r="E108" i="1"/>
  <c r="F108" i="1"/>
  <c r="G108" i="1"/>
  <c r="H108" i="1"/>
  <c r="I108" i="1"/>
  <c r="J108" i="1"/>
  <c r="K108" i="1"/>
  <c r="L108" i="1"/>
  <c r="D109" i="1"/>
  <c r="E109" i="1"/>
  <c r="F109" i="1"/>
  <c r="G109" i="1"/>
  <c r="H109" i="1"/>
  <c r="I109" i="1"/>
  <c r="J109" i="1"/>
  <c r="K109" i="1"/>
  <c r="L109" i="1"/>
  <c r="D110" i="1"/>
  <c r="E110" i="1"/>
  <c r="F110" i="1"/>
  <c r="G110" i="1"/>
  <c r="H110" i="1"/>
  <c r="I110" i="1"/>
  <c r="J110" i="1"/>
  <c r="K110" i="1"/>
  <c r="L110" i="1"/>
  <c r="D111" i="1"/>
  <c r="E111" i="1"/>
  <c r="F111" i="1"/>
  <c r="G111" i="1"/>
  <c r="H111" i="1"/>
  <c r="I111" i="1"/>
  <c r="J111" i="1"/>
  <c r="K111" i="1"/>
  <c r="L111" i="1"/>
  <c r="D112" i="1"/>
  <c r="E112" i="1"/>
  <c r="F112" i="1"/>
  <c r="G112" i="1"/>
  <c r="H112" i="1"/>
  <c r="I112" i="1"/>
  <c r="J112" i="1"/>
  <c r="K112" i="1"/>
  <c r="L112" i="1"/>
  <c r="D113" i="1"/>
  <c r="E113" i="1"/>
  <c r="F113" i="1"/>
  <c r="G113" i="1"/>
  <c r="H113" i="1"/>
  <c r="I113" i="1"/>
  <c r="J113" i="1"/>
  <c r="K113" i="1"/>
  <c r="L113" i="1"/>
  <c r="D114" i="1"/>
  <c r="E114" i="1"/>
  <c r="F114" i="1"/>
  <c r="G114" i="1"/>
  <c r="H114" i="1"/>
  <c r="I114" i="1"/>
  <c r="J114" i="1"/>
  <c r="K114" i="1"/>
  <c r="L114" i="1"/>
  <c r="D115" i="1"/>
  <c r="E115" i="1"/>
  <c r="F115" i="1"/>
  <c r="G115" i="1"/>
  <c r="H115" i="1"/>
  <c r="I115" i="1"/>
  <c r="J115" i="1"/>
  <c r="K115" i="1"/>
  <c r="L115" i="1"/>
  <c r="D116" i="1"/>
  <c r="E116" i="1"/>
  <c r="F116" i="1"/>
  <c r="G116" i="1"/>
  <c r="H116" i="1"/>
  <c r="I116" i="1"/>
  <c r="J116" i="1"/>
  <c r="K116" i="1"/>
  <c r="L116" i="1"/>
  <c r="D117" i="1"/>
  <c r="E117" i="1"/>
  <c r="F117" i="1"/>
  <c r="G117" i="1"/>
  <c r="H117" i="1"/>
  <c r="I117" i="1"/>
  <c r="J117" i="1"/>
  <c r="K117" i="1"/>
  <c r="L117" i="1"/>
  <c r="D118" i="1"/>
  <c r="E118" i="1"/>
  <c r="F118" i="1"/>
  <c r="G118" i="1"/>
  <c r="H118" i="1"/>
  <c r="I118" i="1"/>
  <c r="J118" i="1"/>
  <c r="K118" i="1"/>
  <c r="L118" i="1"/>
  <c r="D119" i="1"/>
  <c r="E119" i="1"/>
  <c r="F119" i="1"/>
  <c r="G119" i="1"/>
  <c r="H119" i="1"/>
  <c r="I119" i="1"/>
  <c r="J119" i="1"/>
  <c r="K119" i="1"/>
  <c r="L119" i="1"/>
  <c r="D120" i="1"/>
  <c r="E120" i="1"/>
  <c r="F120" i="1"/>
  <c r="G120" i="1"/>
  <c r="H120" i="1"/>
  <c r="I120" i="1"/>
  <c r="J120" i="1"/>
  <c r="K120" i="1"/>
  <c r="L120" i="1"/>
  <c r="D121" i="1"/>
  <c r="E121" i="1"/>
  <c r="F121" i="1"/>
  <c r="G121" i="1"/>
  <c r="H121" i="1"/>
  <c r="I121" i="1"/>
  <c r="J121" i="1"/>
  <c r="K121" i="1"/>
  <c r="L121" i="1"/>
  <c r="D122" i="1"/>
  <c r="E122" i="1"/>
  <c r="F122" i="1"/>
  <c r="G122" i="1"/>
  <c r="H122" i="1"/>
  <c r="I122" i="1"/>
  <c r="J122" i="1"/>
  <c r="K122" i="1"/>
  <c r="L122" i="1"/>
  <c r="D123" i="1"/>
  <c r="E123" i="1"/>
  <c r="F123" i="1"/>
  <c r="G123" i="1"/>
  <c r="H123" i="1"/>
  <c r="I123" i="1"/>
  <c r="J123" i="1"/>
  <c r="K123" i="1"/>
  <c r="L123" i="1"/>
  <c r="D124" i="1"/>
  <c r="E124" i="1"/>
  <c r="F124" i="1"/>
  <c r="G124" i="1"/>
  <c r="H124" i="1"/>
  <c r="I124" i="1"/>
  <c r="J124" i="1"/>
  <c r="K124" i="1"/>
  <c r="L124" i="1"/>
  <c r="D125" i="1"/>
  <c r="E125" i="1"/>
  <c r="F125" i="1"/>
  <c r="G125" i="1"/>
  <c r="H125" i="1"/>
  <c r="I125" i="1"/>
  <c r="J125" i="1"/>
  <c r="K125" i="1"/>
  <c r="L125" i="1"/>
  <c r="D126" i="1"/>
  <c r="E126" i="1"/>
  <c r="F126" i="1"/>
  <c r="G126" i="1"/>
  <c r="H126" i="1"/>
  <c r="I126" i="1"/>
  <c r="J126" i="1"/>
  <c r="K126" i="1"/>
  <c r="L126" i="1"/>
  <c r="D127" i="1"/>
  <c r="E127" i="1"/>
  <c r="F127" i="1"/>
  <c r="G127" i="1"/>
  <c r="H127" i="1"/>
  <c r="I127" i="1"/>
  <c r="J127" i="1"/>
  <c r="K127" i="1"/>
  <c r="L127" i="1"/>
  <c r="D128" i="1"/>
  <c r="E128" i="1"/>
  <c r="F128" i="1"/>
  <c r="G128" i="1"/>
  <c r="H128" i="1"/>
  <c r="I128" i="1"/>
  <c r="J128" i="1"/>
  <c r="K128" i="1"/>
  <c r="L128" i="1"/>
  <c r="D129" i="1"/>
  <c r="E129" i="1"/>
  <c r="F129" i="1"/>
  <c r="G129" i="1"/>
  <c r="H129" i="1"/>
  <c r="I129" i="1"/>
  <c r="J129" i="1"/>
  <c r="K129" i="1"/>
  <c r="L129" i="1"/>
  <c r="D130" i="1"/>
  <c r="E130" i="1"/>
  <c r="F130" i="1"/>
  <c r="G130" i="1"/>
  <c r="H130" i="1"/>
  <c r="I130" i="1"/>
  <c r="J130" i="1"/>
  <c r="K130" i="1"/>
  <c r="L130" i="1"/>
  <c r="D131" i="1"/>
  <c r="E131" i="1"/>
  <c r="F131" i="1"/>
  <c r="G131" i="1"/>
  <c r="H131" i="1"/>
  <c r="I131" i="1"/>
  <c r="J131" i="1"/>
  <c r="K131" i="1"/>
  <c r="L131" i="1"/>
  <c r="D132" i="1"/>
  <c r="E132" i="1"/>
  <c r="F132" i="1"/>
  <c r="G132" i="1"/>
  <c r="H132" i="1"/>
  <c r="I132" i="1"/>
  <c r="J132" i="1"/>
  <c r="K132" i="1"/>
  <c r="L132" i="1"/>
  <c r="D133" i="1"/>
  <c r="E133" i="1"/>
  <c r="F133" i="1"/>
  <c r="G133" i="1"/>
  <c r="H133" i="1"/>
  <c r="I133" i="1"/>
  <c r="J133" i="1"/>
  <c r="K133" i="1"/>
  <c r="L133" i="1"/>
  <c r="D134" i="1"/>
  <c r="E134" i="1"/>
  <c r="F134" i="1"/>
  <c r="G134" i="1"/>
  <c r="H134" i="1"/>
  <c r="I134" i="1"/>
  <c r="J134" i="1"/>
  <c r="K134" i="1"/>
  <c r="L134" i="1"/>
  <c r="D135" i="1"/>
  <c r="E135" i="1"/>
  <c r="F135" i="1"/>
  <c r="G135" i="1"/>
  <c r="H135" i="1"/>
  <c r="I135" i="1"/>
  <c r="J135" i="1"/>
  <c r="K135" i="1"/>
  <c r="L135" i="1"/>
  <c r="D136" i="1"/>
  <c r="E136" i="1"/>
  <c r="F136" i="1"/>
  <c r="G136" i="1"/>
  <c r="H136" i="1"/>
  <c r="I136" i="1"/>
  <c r="J136" i="1"/>
  <c r="K136" i="1"/>
  <c r="L136" i="1"/>
  <c r="D137" i="1"/>
  <c r="E137" i="1"/>
  <c r="F137" i="1"/>
  <c r="G137" i="1"/>
  <c r="H137" i="1"/>
  <c r="I137" i="1"/>
  <c r="J137" i="1"/>
  <c r="K137" i="1"/>
  <c r="L137" i="1"/>
  <c r="D138" i="1"/>
  <c r="E138" i="1"/>
  <c r="F138" i="1"/>
  <c r="G138" i="1"/>
  <c r="H138" i="1"/>
  <c r="I138" i="1"/>
  <c r="J138" i="1"/>
  <c r="K138" i="1"/>
  <c r="L138" i="1"/>
  <c r="D139" i="1"/>
  <c r="E139" i="1"/>
  <c r="F139" i="1"/>
  <c r="G139" i="1"/>
  <c r="H139" i="1"/>
  <c r="I139" i="1"/>
  <c r="J139" i="1"/>
  <c r="K139" i="1"/>
  <c r="L139" i="1"/>
  <c r="D140" i="1"/>
  <c r="E140" i="1"/>
  <c r="F140" i="1"/>
  <c r="G140" i="1"/>
  <c r="H140" i="1"/>
  <c r="I140" i="1"/>
  <c r="J140" i="1"/>
  <c r="K140" i="1"/>
  <c r="L140" i="1"/>
  <c r="D141" i="1"/>
  <c r="E141" i="1"/>
  <c r="F141" i="1"/>
  <c r="G141" i="1"/>
  <c r="H141" i="1"/>
  <c r="I141" i="1"/>
  <c r="J141" i="1"/>
  <c r="K141" i="1"/>
  <c r="L141" i="1"/>
  <c r="D142" i="1"/>
  <c r="E142" i="1"/>
  <c r="F142" i="1"/>
  <c r="G142" i="1"/>
  <c r="H142" i="1"/>
  <c r="I142" i="1"/>
  <c r="J142" i="1"/>
  <c r="K142" i="1"/>
  <c r="L142" i="1"/>
  <c r="D143" i="1"/>
  <c r="E143" i="1"/>
  <c r="F143" i="1"/>
  <c r="G143" i="1"/>
  <c r="H143" i="1"/>
  <c r="I143" i="1"/>
  <c r="J143" i="1"/>
  <c r="K143" i="1"/>
  <c r="L143" i="1"/>
  <c r="D144" i="1"/>
  <c r="E144" i="1"/>
  <c r="F144" i="1"/>
  <c r="G144" i="1"/>
  <c r="H144" i="1"/>
  <c r="I144" i="1"/>
  <c r="J144" i="1"/>
  <c r="K144" i="1"/>
  <c r="L144" i="1"/>
  <c r="D145" i="1"/>
  <c r="E145" i="1"/>
  <c r="F145" i="1"/>
  <c r="G145" i="1"/>
  <c r="H145" i="1"/>
  <c r="I145" i="1"/>
  <c r="J145" i="1"/>
  <c r="K145" i="1"/>
  <c r="L145" i="1"/>
  <c r="D146" i="1"/>
  <c r="E146" i="1"/>
  <c r="F146" i="1"/>
  <c r="G146" i="1"/>
  <c r="H146" i="1"/>
  <c r="I146" i="1"/>
  <c r="J146" i="1"/>
  <c r="K146" i="1"/>
  <c r="L146" i="1"/>
  <c r="D147" i="1"/>
  <c r="E147" i="1"/>
  <c r="F147" i="1"/>
  <c r="G147" i="1"/>
  <c r="H147" i="1"/>
  <c r="I147" i="1"/>
  <c r="J147" i="1"/>
  <c r="K147" i="1"/>
  <c r="L147" i="1"/>
  <c r="D148" i="1"/>
  <c r="E148" i="1"/>
  <c r="F148" i="1"/>
  <c r="G148" i="1"/>
  <c r="H148" i="1"/>
  <c r="I148" i="1"/>
  <c r="J148" i="1"/>
  <c r="K148" i="1"/>
  <c r="L148" i="1"/>
  <c r="D149" i="1"/>
  <c r="E149" i="1"/>
  <c r="F149" i="1"/>
  <c r="G149" i="1"/>
  <c r="H149" i="1"/>
  <c r="I149" i="1"/>
  <c r="J149" i="1"/>
  <c r="K149" i="1"/>
  <c r="L149" i="1"/>
  <c r="D150" i="1"/>
  <c r="E150" i="1"/>
  <c r="F150" i="1"/>
  <c r="G150" i="1"/>
  <c r="H150" i="1"/>
  <c r="I150" i="1"/>
  <c r="J150" i="1"/>
  <c r="K150" i="1"/>
  <c r="L150" i="1"/>
  <c r="D151" i="1"/>
  <c r="E151" i="1"/>
  <c r="F151" i="1"/>
  <c r="G151" i="1"/>
  <c r="H151" i="1"/>
  <c r="I151" i="1"/>
  <c r="J151" i="1"/>
  <c r="K151" i="1"/>
  <c r="L151" i="1"/>
  <c r="D152" i="1"/>
  <c r="E152" i="1"/>
  <c r="F152" i="1"/>
  <c r="G152" i="1"/>
  <c r="H152" i="1"/>
  <c r="I152" i="1"/>
  <c r="J152" i="1"/>
  <c r="K152" i="1"/>
  <c r="L152" i="1"/>
  <c r="D153" i="1"/>
  <c r="E153" i="1"/>
  <c r="F153" i="1"/>
  <c r="G153" i="1"/>
  <c r="H153" i="1"/>
  <c r="I153" i="1"/>
  <c r="J153" i="1"/>
  <c r="K153" i="1"/>
  <c r="L153" i="1"/>
  <c r="D154" i="1"/>
  <c r="E154" i="1"/>
  <c r="F154" i="1"/>
  <c r="G154" i="1"/>
  <c r="H154" i="1"/>
  <c r="I154" i="1"/>
  <c r="J154" i="1"/>
  <c r="K154" i="1"/>
  <c r="L154" i="1"/>
  <c r="D155" i="1"/>
  <c r="E155" i="1"/>
  <c r="F155" i="1"/>
  <c r="G155" i="1"/>
  <c r="H155" i="1"/>
  <c r="I155" i="1"/>
  <c r="J155" i="1"/>
  <c r="K155" i="1"/>
  <c r="L155" i="1"/>
  <c r="D156" i="1"/>
  <c r="E156" i="1"/>
  <c r="F156" i="1"/>
  <c r="G156" i="1"/>
  <c r="H156" i="1"/>
  <c r="I156" i="1"/>
  <c r="J156" i="1"/>
  <c r="K156" i="1"/>
  <c r="L156" i="1"/>
  <c r="D157" i="1"/>
  <c r="E157" i="1"/>
  <c r="F157" i="1"/>
  <c r="G157" i="1"/>
  <c r="H157" i="1"/>
  <c r="I157" i="1"/>
  <c r="J157" i="1"/>
  <c r="K157" i="1"/>
  <c r="L157" i="1"/>
  <c r="D158" i="1"/>
  <c r="E158" i="1"/>
  <c r="F158" i="1"/>
  <c r="G158" i="1"/>
  <c r="H158" i="1"/>
  <c r="I158" i="1"/>
  <c r="J158" i="1"/>
  <c r="K158" i="1"/>
  <c r="L158" i="1"/>
  <c r="D159" i="1"/>
  <c r="E159" i="1"/>
  <c r="F159" i="1"/>
  <c r="G159" i="1"/>
  <c r="H159" i="1"/>
  <c r="I159" i="1"/>
  <c r="J159" i="1"/>
  <c r="K159" i="1"/>
  <c r="L159" i="1"/>
  <c r="D160" i="1"/>
  <c r="E160" i="1"/>
  <c r="F160" i="1"/>
  <c r="G160" i="1"/>
  <c r="H160" i="1"/>
  <c r="I160" i="1"/>
  <c r="J160" i="1"/>
  <c r="K160" i="1"/>
  <c r="L160" i="1"/>
  <c r="D161" i="1"/>
  <c r="E161" i="1"/>
  <c r="F161" i="1"/>
  <c r="G161" i="1"/>
  <c r="H161" i="1"/>
  <c r="I161" i="1"/>
  <c r="J161" i="1"/>
  <c r="K161" i="1"/>
  <c r="L161" i="1"/>
  <c r="D162" i="1"/>
  <c r="E162" i="1"/>
  <c r="F162" i="1"/>
  <c r="G162" i="1"/>
  <c r="H162" i="1"/>
  <c r="I162" i="1"/>
  <c r="J162" i="1"/>
  <c r="K162" i="1"/>
  <c r="L162" i="1"/>
  <c r="D163" i="1"/>
  <c r="E163" i="1"/>
  <c r="F163" i="1"/>
  <c r="G163" i="1"/>
  <c r="H163" i="1"/>
  <c r="I163" i="1"/>
  <c r="J163" i="1"/>
  <c r="K163" i="1"/>
  <c r="L163" i="1"/>
  <c r="D164" i="1"/>
  <c r="E164" i="1"/>
  <c r="F164" i="1"/>
  <c r="G164" i="1"/>
  <c r="H164" i="1"/>
  <c r="I164" i="1"/>
  <c r="J164" i="1"/>
  <c r="K164" i="1"/>
  <c r="L164" i="1"/>
  <c r="D165" i="1"/>
  <c r="E165" i="1"/>
  <c r="F165" i="1"/>
  <c r="G165" i="1"/>
  <c r="H165" i="1"/>
  <c r="I165" i="1"/>
  <c r="J165" i="1"/>
  <c r="K165" i="1"/>
  <c r="L165" i="1"/>
  <c r="D166" i="1"/>
  <c r="E166" i="1"/>
  <c r="F166" i="1"/>
  <c r="G166" i="1"/>
  <c r="H166" i="1"/>
  <c r="I166" i="1"/>
  <c r="J166" i="1"/>
  <c r="K166" i="1"/>
  <c r="L166" i="1"/>
  <c r="D167" i="1"/>
  <c r="E167" i="1"/>
  <c r="F167" i="1"/>
  <c r="G167" i="1"/>
  <c r="H167" i="1"/>
  <c r="I167" i="1"/>
  <c r="J167" i="1"/>
  <c r="K167" i="1"/>
  <c r="L167" i="1"/>
  <c r="D168" i="1"/>
  <c r="E168" i="1"/>
  <c r="F168" i="1"/>
  <c r="G168" i="1"/>
  <c r="H168" i="1"/>
  <c r="I168" i="1"/>
  <c r="J168" i="1"/>
  <c r="K168" i="1"/>
  <c r="L168" i="1"/>
  <c r="D169" i="1"/>
  <c r="E169" i="1"/>
  <c r="F169" i="1"/>
  <c r="G169" i="1"/>
  <c r="H169" i="1"/>
  <c r="I169" i="1"/>
  <c r="J169" i="1"/>
  <c r="K169" i="1"/>
  <c r="L169" i="1"/>
  <c r="D170" i="1"/>
  <c r="E170" i="1"/>
  <c r="F170" i="1"/>
  <c r="G170" i="1"/>
  <c r="H170" i="1"/>
  <c r="I170" i="1"/>
  <c r="J170" i="1"/>
  <c r="K170" i="1"/>
  <c r="L170" i="1"/>
  <c r="D171" i="1"/>
  <c r="E171" i="1"/>
  <c r="F171" i="1"/>
  <c r="G171" i="1"/>
  <c r="H171" i="1"/>
  <c r="I171" i="1"/>
  <c r="J171" i="1"/>
  <c r="K171" i="1"/>
  <c r="L171" i="1"/>
  <c r="D172" i="1"/>
  <c r="E172" i="1"/>
  <c r="F172" i="1"/>
  <c r="G172" i="1"/>
  <c r="H172" i="1"/>
  <c r="I172" i="1"/>
  <c r="J172" i="1"/>
  <c r="K172" i="1"/>
  <c r="L172" i="1"/>
  <c r="D173" i="1"/>
  <c r="E173" i="1"/>
  <c r="F173" i="1"/>
  <c r="G173" i="1"/>
  <c r="H173" i="1"/>
  <c r="I173" i="1"/>
  <c r="J173" i="1"/>
  <c r="K173" i="1"/>
  <c r="L173" i="1"/>
  <c r="D174" i="1"/>
  <c r="E174" i="1"/>
  <c r="F174" i="1"/>
  <c r="G174" i="1"/>
  <c r="H174" i="1"/>
  <c r="I174" i="1"/>
  <c r="J174" i="1"/>
  <c r="K174" i="1"/>
  <c r="L174" i="1"/>
  <c r="D175" i="1"/>
  <c r="E175" i="1"/>
  <c r="F175" i="1"/>
  <c r="G175" i="1"/>
  <c r="H175" i="1"/>
  <c r="I175" i="1"/>
  <c r="J175" i="1"/>
  <c r="K175" i="1"/>
  <c r="L175" i="1"/>
  <c r="D176" i="1"/>
  <c r="E176" i="1"/>
  <c r="F176" i="1"/>
  <c r="G176" i="1"/>
  <c r="H176" i="1"/>
  <c r="I176" i="1"/>
  <c r="J176" i="1"/>
  <c r="K176" i="1"/>
  <c r="L176" i="1"/>
  <c r="D177" i="1"/>
  <c r="E177" i="1"/>
  <c r="F177" i="1"/>
  <c r="G177" i="1"/>
  <c r="H177" i="1"/>
  <c r="I177" i="1"/>
  <c r="J177" i="1"/>
  <c r="K177" i="1"/>
  <c r="L177" i="1"/>
  <c r="D178" i="1"/>
  <c r="E178" i="1"/>
  <c r="F178" i="1"/>
  <c r="G178" i="1"/>
  <c r="H178" i="1"/>
  <c r="I178" i="1"/>
  <c r="J178" i="1"/>
  <c r="K178" i="1"/>
  <c r="L178" i="1"/>
  <c r="D179" i="1"/>
  <c r="E179" i="1"/>
  <c r="F179" i="1"/>
  <c r="G179" i="1"/>
  <c r="H179" i="1"/>
  <c r="I179" i="1"/>
  <c r="J179" i="1"/>
  <c r="K179" i="1"/>
  <c r="L179" i="1"/>
  <c r="D180" i="1"/>
  <c r="E180" i="1"/>
  <c r="F180" i="1"/>
  <c r="G180" i="1"/>
  <c r="H180" i="1"/>
  <c r="I180" i="1"/>
  <c r="J180" i="1"/>
  <c r="K180" i="1"/>
  <c r="L180" i="1"/>
  <c r="D181" i="1"/>
  <c r="E181" i="1"/>
  <c r="F181" i="1"/>
  <c r="G181" i="1"/>
  <c r="H181" i="1"/>
  <c r="I181" i="1"/>
  <c r="J181" i="1"/>
  <c r="K181" i="1"/>
  <c r="L181" i="1"/>
  <c r="D182" i="1"/>
  <c r="E182" i="1"/>
  <c r="F182" i="1"/>
  <c r="G182" i="1"/>
  <c r="H182" i="1"/>
  <c r="I182" i="1"/>
  <c r="J182" i="1"/>
  <c r="K182" i="1"/>
  <c r="L182" i="1"/>
  <c r="D183" i="1"/>
  <c r="E183" i="1"/>
  <c r="F183" i="1"/>
  <c r="G183" i="1"/>
  <c r="H183" i="1"/>
  <c r="I183" i="1"/>
  <c r="J183" i="1"/>
  <c r="K183" i="1"/>
  <c r="L183" i="1"/>
  <c r="D184" i="1"/>
  <c r="E184" i="1"/>
  <c r="F184" i="1"/>
  <c r="G184" i="1"/>
  <c r="H184" i="1"/>
  <c r="I184" i="1"/>
  <c r="J184" i="1"/>
  <c r="K184" i="1"/>
  <c r="L184" i="1"/>
  <c r="D185" i="1"/>
  <c r="E185" i="1"/>
  <c r="F185" i="1"/>
  <c r="G185" i="1"/>
  <c r="H185" i="1"/>
  <c r="I185" i="1"/>
  <c r="J185" i="1"/>
  <c r="K185" i="1"/>
  <c r="L185" i="1"/>
  <c r="D186" i="1"/>
  <c r="E186" i="1"/>
  <c r="F186" i="1"/>
  <c r="G186" i="1"/>
  <c r="H186" i="1"/>
  <c r="I186" i="1"/>
  <c r="J186" i="1"/>
  <c r="K186" i="1"/>
  <c r="L186" i="1"/>
  <c r="D187" i="1"/>
  <c r="E187" i="1"/>
  <c r="F187" i="1"/>
  <c r="G187" i="1"/>
  <c r="H187" i="1"/>
  <c r="I187" i="1"/>
  <c r="J187" i="1"/>
  <c r="K187" i="1"/>
  <c r="L187" i="1"/>
  <c r="D188" i="1"/>
  <c r="E188" i="1"/>
  <c r="F188" i="1"/>
  <c r="G188" i="1"/>
  <c r="H188" i="1"/>
  <c r="I188" i="1"/>
  <c r="J188" i="1"/>
  <c r="K188" i="1"/>
  <c r="L188" i="1"/>
  <c r="D189" i="1"/>
  <c r="E189" i="1"/>
  <c r="F189" i="1"/>
  <c r="G189" i="1"/>
  <c r="H189" i="1"/>
  <c r="I189" i="1"/>
  <c r="J189" i="1"/>
  <c r="K189" i="1"/>
  <c r="L189" i="1"/>
  <c r="D190" i="1"/>
  <c r="E190" i="1"/>
  <c r="F190" i="1"/>
  <c r="G190" i="1"/>
  <c r="H190" i="1"/>
  <c r="I190" i="1"/>
  <c r="J190" i="1"/>
  <c r="K190" i="1"/>
  <c r="L190" i="1"/>
  <c r="D191" i="1"/>
  <c r="E191" i="1"/>
  <c r="F191" i="1"/>
  <c r="G191" i="1"/>
  <c r="H191" i="1"/>
  <c r="I191" i="1"/>
  <c r="J191" i="1"/>
  <c r="K191" i="1"/>
  <c r="L191" i="1"/>
  <c r="D192" i="1"/>
  <c r="E192" i="1"/>
  <c r="F192" i="1"/>
  <c r="G192" i="1"/>
  <c r="H192" i="1"/>
  <c r="I192" i="1"/>
  <c r="J192" i="1"/>
  <c r="K192" i="1"/>
  <c r="L192" i="1"/>
  <c r="D193" i="1"/>
  <c r="E193" i="1"/>
  <c r="F193" i="1"/>
  <c r="G193" i="1"/>
  <c r="H193" i="1"/>
  <c r="I193" i="1"/>
  <c r="J193" i="1"/>
  <c r="K193" i="1"/>
  <c r="L193" i="1"/>
  <c r="D194" i="1"/>
  <c r="E194" i="1"/>
  <c r="F194" i="1"/>
  <c r="G194" i="1"/>
  <c r="H194" i="1"/>
  <c r="I194" i="1"/>
  <c r="J194" i="1"/>
  <c r="K194" i="1"/>
  <c r="L194" i="1"/>
  <c r="D195" i="1"/>
  <c r="E195" i="1"/>
  <c r="F195" i="1"/>
  <c r="G195" i="1"/>
  <c r="H195" i="1"/>
  <c r="I195" i="1"/>
  <c r="J195" i="1"/>
  <c r="K195" i="1"/>
  <c r="L195" i="1"/>
  <c r="D196" i="1"/>
  <c r="E196" i="1"/>
  <c r="F196" i="1"/>
  <c r="G196" i="1"/>
  <c r="H196" i="1"/>
  <c r="I196" i="1"/>
  <c r="J196" i="1"/>
  <c r="K196" i="1"/>
  <c r="L196" i="1"/>
  <c r="D197" i="1"/>
  <c r="E197" i="1"/>
  <c r="F197" i="1"/>
  <c r="G197" i="1"/>
  <c r="H197" i="1"/>
  <c r="I197" i="1"/>
  <c r="J197" i="1"/>
  <c r="K197" i="1"/>
  <c r="L197" i="1"/>
  <c r="D198" i="1"/>
  <c r="E198" i="1"/>
  <c r="F198" i="1"/>
  <c r="G198" i="1"/>
  <c r="H198" i="1"/>
  <c r="I198" i="1"/>
  <c r="J198" i="1"/>
  <c r="K198" i="1"/>
  <c r="L198" i="1"/>
  <c r="D199" i="1"/>
  <c r="E199" i="1"/>
  <c r="F199" i="1"/>
  <c r="G199" i="1"/>
  <c r="H199" i="1"/>
  <c r="I199" i="1"/>
  <c r="J199" i="1"/>
  <c r="K199" i="1"/>
  <c r="L199" i="1"/>
  <c r="D200" i="1"/>
  <c r="E200" i="1"/>
  <c r="F200" i="1"/>
  <c r="G200" i="1"/>
  <c r="H200" i="1"/>
  <c r="I200" i="1"/>
  <c r="J200" i="1"/>
  <c r="K200" i="1"/>
  <c r="L200" i="1"/>
  <c r="D201" i="1"/>
  <c r="E201" i="1"/>
  <c r="F201" i="1"/>
  <c r="G201" i="1"/>
  <c r="H201" i="1"/>
  <c r="I201" i="1"/>
  <c r="J201" i="1"/>
  <c r="K201" i="1"/>
  <c r="L201" i="1"/>
  <c r="D202" i="1"/>
  <c r="E202" i="1"/>
  <c r="F202" i="1"/>
  <c r="G202" i="1"/>
  <c r="H202" i="1"/>
  <c r="I202" i="1"/>
  <c r="J202" i="1"/>
  <c r="K202" i="1"/>
  <c r="L202" i="1"/>
  <c r="D203" i="1"/>
  <c r="E203" i="1"/>
  <c r="F203" i="1"/>
  <c r="G203" i="1"/>
  <c r="H203" i="1"/>
  <c r="I203" i="1"/>
  <c r="J203" i="1"/>
  <c r="K203" i="1"/>
  <c r="L203" i="1"/>
  <c r="D204" i="1"/>
  <c r="E204" i="1"/>
  <c r="F204" i="1"/>
  <c r="G204" i="1"/>
  <c r="H204" i="1"/>
  <c r="I204" i="1"/>
  <c r="J204" i="1"/>
  <c r="K204" i="1"/>
  <c r="L204" i="1"/>
  <c r="D205" i="1"/>
  <c r="E205" i="1"/>
  <c r="F205" i="1"/>
  <c r="G205" i="1"/>
  <c r="H205" i="1"/>
  <c r="I205" i="1"/>
  <c r="J205" i="1"/>
  <c r="K205" i="1"/>
  <c r="L205" i="1"/>
  <c r="D206" i="1"/>
  <c r="E206" i="1"/>
  <c r="F206" i="1"/>
  <c r="G206" i="1"/>
  <c r="H206" i="1"/>
  <c r="I206" i="1"/>
  <c r="J206" i="1"/>
  <c r="K206" i="1"/>
  <c r="L206" i="1"/>
  <c r="D207" i="1"/>
  <c r="E207" i="1"/>
  <c r="F207" i="1"/>
  <c r="G207" i="1"/>
  <c r="H207" i="1"/>
  <c r="I207" i="1"/>
  <c r="J207" i="1"/>
  <c r="K207" i="1"/>
  <c r="L207" i="1"/>
  <c r="D208" i="1"/>
  <c r="E208" i="1"/>
  <c r="F208" i="1"/>
  <c r="G208" i="1"/>
  <c r="H208" i="1"/>
  <c r="I208" i="1"/>
  <c r="J208" i="1"/>
  <c r="K208" i="1"/>
  <c r="L208" i="1"/>
  <c r="D209" i="1"/>
  <c r="E209" i="1"/>
  <c r="F209" i="1"/>
  <c r="G209" i="1"/>
  <c r="H209" i="1"/>
  <c r="I209" i="1"/>
  <c r="J209" i="1"/>
  <c r="K209" i="1"/>
  <c r="L209" i="1"/>
  <c r="D210" i="1"/>
  <c r="E210" i="1"/>
  <c r="F210" i="1"/>
  <c r="G210" i="1"/>
  <c r="H210" i="1"/>
  <c r="I210" i="1"/>
  <c r="J210" i="1"/>
  <c r="K210" i="1"/>
  <c r="L210" i="1"/>
  <c r="D211" i="1"/>
  <c r="E211" i="1"/>
  <c r="F211" i="1"/>
  <c r="G211" i="1"/>
  <c r="H211" i="1"/>
  <c r="I211" i="1"/>
  <c r="J211" i="1"/>
  <c r="K211" i="1"/>
  <c r="L211" i="1"/>
  <c r="D212" i="1"/>
  <c r="E212" i="1"/>
  <c r="F212" i="1"/>
  <c r="G212" i="1"/>
  <c r="H212" i="1"/>
  <c r="I212" i="1"/>
  <c r="J212" i="1"/>
  <c r="K212" i="1"/>
  <c r="L212" i="1"/>
  <c r="D213" i="1"/>
  <c r="E213" i="1"/>
  <c r="F213" i="1"/>
  <c r="G213" i="1"/>
  <c r="H213" i="1"/>
  <c r="I213" i="1"/>
  <c r="J213" i="1"/>
  <c r="K213" i="1"/>
  <c r="L213" i="1"/>
  <c r="D214" i="1"/>
  <c r="E214" i="1"/>
  <c r="F214" i="1"/>
  <c r="G214" i="1"/>
  <c r="H214" i="1"/>
  <c r="I214" i="1"/>
  <c r="J214" i="1"/>
  <c r="K214" i="1"/>
  <c r="L214" i="1"/>
  <c r="D215" i="1"/>
  <c r="E215" i="1"/>
  <c r="F215" i="1"/>
  <c r="G215" i="1"/>
  <c r="H215" i="1"/>
  <c r="I215" i="1"/>
  <c r="J215" i="1"/>
  <c r="K215" i="1"/>
  <c r="L215" i="1"/>
  <c r="D216" i="1"/>
  <c r="E216" i="1"/>
  <c r="F216" i="1"/>
  <c r="G216" i="1"/>
  <c r="H216" i="1"/>
  <c r="I216" i="1"/>
  <c r="J216" i="1"/>
  <c r="K216" i="1"/>
  <c r="L216" i="1"/>
  <c r="D217" i="1"/>
  <c r="E217" i="1"/>
  <c r="F217" i="1"/>
  <c r="G217" i="1"/>
  <c r="H217" i="1"/>
  <c r="I217" i="1"/>
  <c r="J217" i="1"/>
  <c r="K217" i="1"/>
  <c r="L217" i="1"/>
  <c r="D218" i="1"/>
  <c r="E218" i="1"/>
  <c r="F218" i="1"/>
  <c r="G218" i="1"/>
  <c r="H218" i="1"/>
  <c r="I218" i="1"/>
  <c r="J218" i="1"/>
  <c r="K218" i="1"/>
  <c r="L218" i="1"/>
  <c r="D219" i="1"/>
  <c r="E219" i="1"/>
  <c r="F219" i="1"/>
  <c r="G219" i="1"/>
  <c r="H219" i="1"/>
  <c r="I219" i="1"/>
  <c r="J219" i="1"/>
  <c r="K219" i="1"/>
  <c r="L219" i="1"/>
  <c r="D220" i="1"/>
  <c r="E220" i="1"/>
  <c r="F220" i="1"/>
  <c r="G220" i="1"/>
  <c r="H220" i="1"/>
  <c r="I220" i="1"/>
  <c r="J220" i="1"/>
  <c r="K220" i="1"/>
  <c r="L220" i="1"/>
  <c r="D221" i="1"/>
  <c r="E221" i="1"/>
  <c r="F221" i="1"/>
  <c r="G221" i="1"/>
  <c r="H221" i="1"/>
  <c r="I221" i="1"/>
  <c r="J221" i="1"/>
  <c r="K221" i="1"/>
  <c r="L221" i="1"/>
  <c r="D222" i="1"/>
  <c r="E222" i="1"/>
  <c r="F222" i="1"/>
  <c r="G222" i="1"/>
  <c r="H222" i="1"/>
  <c r="I222" i="1"/>
  <c r="J222" i="1"/>
  <c r="K222" i="1"/>
  <c r="L222" i="1"/>
  <c r="D223" i="1"/>
  <c r="E223" i="1"/>
  <c r="F223" i="1"/>
  <c r="G223" i="1"/>
  <c r="H223" i="1"/>
  <c r="I223" i="1"/>
  <c r="J223" i="1"/>
  <c r="K223" i="1"/>
  <c r="L223" i="1"/>
  <c r="D224" i="1"/>
  <c r="E224" i="1"/>
  <c r="F224" i="1"/>
  <c r="G224" i="1"/>
  <c r="H224" i="1"/>
  <c r="I224" i="1"/>
  <c r="J224" i="1"/>
  <c r="K224" i="1"/>
  <c r="L224" i="1"/>
  <c r="D225" i="1"/>
  <c r="E225" i="1"/>
  <c r="F225" i="1"/>
  <c r="G225" i="1"/>
  <c r="H225" i="1"/>
  <c r="I225" i="1"/>
  <c r="J225" i="1"/>
  <c r="K225" i="1"/>
  <c r="L225" i="1"/>
  <c r="D226" i="1"/>
  <c r="E226" i="1"/>
  <c r="F226" i="1"/>
  <c r="G226" i="1"/>
  <c r="H226" i="1"/>
  <c r="I226" i="1"/>
  <c r="J226" i="1"/>
  <c r="K226" i="1"/>
  <c r="L226" i="1"/>
  <c r="D227" i="1"/>
  <c r="E227" i="1"/>
  <c r="F227" i="1"/>
  <c r="G227" i="1"/>
  <c r="H227" i="1"/>
  <c r="I227" i="1"/>
  <c r="J227" i="1"/>
  <c r="K227" i="1"/>
  <c r="L227" i="1"/>
  <c r="D228" i="1"/>
  <c r="E228" i="1"/>
  <c r="F228" i="1"/>
  <c r="G228" i="1"/>
  <c r="H228" i="1"/>
  <c r="I228" i="1"/>
  <c r="J228" i="1"/>
  <c r="K228" i="1"/>
  <c r="L228" i="1"/>
  <c r="D229" i="1"/>
  <c r="E229" i="1"/>
  <c r="F229" i="1"/>
  <c r="G229" i="1"/>
  <c r="H229" i="1"/>
  <c r="I229" i="1"/>
  <c r="J229" i="1"/>
  <c r="K229" i="1"/>
  <c r="L229" i="1"/>
  <c r="D230" i="1"/>
  <c r="E230" i="1"/>
  <c r="F230" i="1"/>
  <c r="G230" i="1"/>
  <c r="H230" i="1"/>
  <c r="I230" i="1"/>
  <c r="J230" i="1"/>
  <c r="K230" i="1"/>
  <c r="L230" i="1"/>
  <c r="D231" i="1"/>
  <c r="E231" i="1"/>
  <c r="F231" i="1"/>
  <c r="G231" i="1"/>
  <c r="H231" i="1"/>
  <c r="I231" i="1"/>
  <c r="J231" i="1"/>
  <c r="K231" i="1"/>
  <c r="L231" i="1"/>
  <c r="D232" i="1"/>
  <c r="E232" i="1"/>
  <c r="F232" i="1"/>
  <c r="G232" i="1"/>
  <c r="H232" i="1"/>
  <c r="I232" i="1"/>
  <c r="J232" i="1"/>
  <c r="K232" i="1"/>
  <c r="L232" i="1"/>
  <c r="D233" i="1"/>
  <c r="E233" i="1"/>
  <c r="F233" i="1"/>
  <c r="G233" i="1"/>
  <c r="H233" i="1"/>
  <c r="I233" i="1"/>
  <c r="J233" i="1"/>
  <c r="K233" i="1"/>
  <c r="L233" i="1"/>
  <c r="D11" i="1"/>
  <c r="E11" i="1"/>
  <c r="F11" i="1"/>
  <c r="G11" i="1"/>
  <c r="H11" i="1"/>
  <c r="I11" i="1"/>
  <c r="J11" i="1"/>
  <c r="K11" i="1"/>
  <c r="L11" i="1"/>
  <c r="D12" i="1"/>
  <c r="E12" i="1"/>
  <c r="F12" i="1"/>
  <c r="G12" i="1"/>
  <c r="H12" i="1"/>
  <c r="I12" i="1"/>
  <c r="J12" i="1"/>
  <c r="K12" i="1"/>
  <c r="L12" i="1"/>
  <c r="D13" i="1"/>
  <c r="E13" i="1"/>
  <c r="F13" i="1"/>
  <c r="G13" i="1"/>
  <c r="H13" i="1"/>
  <c r="I13" i="1"/>
  <c r="J13" i="1"/>
  <c r="K13" i="1"/>
  <c r="L13" i="1"/>
  <c r="D14" i="1"/>
  <c r="E14" i="1"/>
  <c r="F14" i="1"/>
  <c r="G14" i="1"/>
  <c r="H14" i="1"/>
  <c r="I14" i="1"/>
  <c r="J14" i="1"/>
  <c r="K14" i="1"/>
  <c r="L14" i="1"/>
  <c r="D15" i="1"/>
  <c r="E15" i="1"/>
  <c r="F15" i="1"/>
  <c r="G15" i="1"/>
  <c r="H15" i="1"/>
  <c r="I15" i="1"/>
  <c r="J15" i="1"/>
  <c r="K15" i="1"/>
  <c r="L15" i="1"/>
  <c r="D16" i="1"/>
  <c r="E16" i="1"/>
  <c r="F16" i="1"/>
  <c r="G16" i="1"/>
  <c r="H16" i="1"/>
  <c r="I16" i="1"/>
  <c r="J16" i="1"/>
  <c r="K16" i="1"/>
  <c r="L16" i="1"/>
  <c r="D8" i="1"/>
  <c r="E8" i="1"/>
  <c r="F8" i="1"/>
  <c r="G8" i="1"/>
  <c r="H8" i="1"/>
  <c r="I8" i="1"/>
  <c r="J8" i="1"/>
  <c r="K8" i="1"/>
  <c r="L8" i="1"/>
  <c r="D9" i="1"/>
  <c r="E9" i="1"/>
  <c r="F9" i="1"/>
  <c r="G9" i="1"/>
  <c r="H9" i="1"/>
  <c r="I9" i="1"/>
  <c r="J9" i="1"/>
  <c r="K9" i="1"/>
  <c r="L9" i="1"/>
  <c r="D10" i="1"/>
  <c r="E10" i="1"/>
  <c r="F10" i="1"/>
  <c r="G10" i="1"/>
  <c r="H10" i="1"/>
  <c r="I10" i="1"/>
  <c r="J10" i="1"/>
  <c r="K10" i="1"/>
  <c r="L10" i="1"/>
  <c r="L7" i="1"/>
  <c r="K7" i="1"/>
  <c r="J7" i="1"/>
  <c r="I7" i="1"/>
  <c r="H7" i="1"/>
  <c r="G7" i="1"/>
  <c r="F7" i="1"/>
  <c r="E7" i="1"/>
  <c r="D7" i="1"/>
  <c r="F4" i="5"/>
  <c r="K24" i="20" l="1"/>
  <c r="K23" i="20"/>
  <c r="K21" i="20"/>
  <c r="K22" i="20"/>
  <c r="K15" i="20"/>
  <c r="K20" i="20"/>
  <c r="K18" i="20"/>
  <c r="K19" i="20"/>
  <c r="K17" i="20"/>
  <c r="K16" i="20"/>
  <c r="K128" i="20"/>
  <c r="K120" i="20"/>
  <c r="K112" i="20"/>
  <c r="K104" i="20"/>
  <c r="K96" i="20"/>
  <c r="K88" i="20"/>
  <c r="K80" i="20"/>
  <c r="K72" i="20"/>
  <c r="K64" i="20"/>
  <c r="K56" i="20"/>
  <c r="K48" i="20"/>
  <c r="K40" i="20"/>
  <c r="K32" i="20"/>
  <c r="K127" i="20"/>
  <c r="K119" i="20"/>
  <c r="K111" i="20"/>
  <c r="K103" i="20"/>
  <c r="K95" i="20"/>
  <c r="K87" i="20"/>
  <c r="K79" i="20"/>
  <c r="K71" i="20"/>
  <c r="K63" i="20"/>
  <c r="K55" i="20"/>
  <c r="K47" i="20"/>
  <c r="K39" i="20"/>
  <c r="K31" i="20"/>
  <c r="K126" i="20"/>
  <c r="K118" i="20"/>
  <c r="K110" i="20"/>
  <c r="K102" i="20"/>
  <c r="K94" i="20"/>
  <c r="K86" i="20"/>
  <c r="K78" i="20"/>
  <c r="K70" i="20"/>
  <c r="K62" i="20"/>
  <c r="K54" i="20"/>
  <c r="K46" i="20"/>
  <c r="K38" i="20"/>
  <c r="K30" i="20"/>
  <c r="K125" i="20"/>
  <c r="K117" i="20"/>
  <c r="K109" i="20"/>
  <c r="K101" i="20"/>
  <c r="K93" i="20"/>
  <c r="K85" i="20"/>
  <c r="K77" i="20"/>
  <c r="K69" i="20"/>
  <c r="K61" i="20"/>
  <c r="K53" i="20"/>
  <c r="K45" i="20"/>
  <c r="K37" i="20"/>
  <c r="K29" i="20"/>
  <c r="K124" i="20"/>
  <c r="K116" i="20"/>
  <c r="K108" i="20"/>
  <c r="K100" i="20"/>
  <c r="K92" i="20"/>
  <c r="K84" i="20"/>
  <c r="K76" i="20"/>
  <c r="K68" i="20"/>
  <c r="K60" i="20"/>
  <c r="K52" i="20"/>
  <c r="K44" i="20"/>
  <c r="K36" i="20"/>
  <c r="K28" i="20"/>
  <c r="K123" i="20"/>
  <c r="K115" i="20"/>
  <c r="K107" i="20"/>
  <c r="K99" i="20"/>
  <c r="K91" i="20"/>
  <c r="K83" i="20"/>
  <c r="K75" i="20"/>
  <c r="K67" i="20"/>
  <c r="K59" i="20"/>
  <c r="K51" i="20"/>
  <c r="K43" i="20"/>
  <c r="K35" i="20"/>
  <c r="K27" i="20"/>
  <c r="K122" i="20"/>
  <c r="K114" i="20"/>
  <c r="K106" i="20"/>
  <c r="K98" i="20"/>
  <c r="K90" i="20"/>
  <c r="K82" i="20"/>
  <c r="K74" i="20"/>
  <c r="K66" i="20"/>
  <c r="K58" i="20"/>
  <c r="K50" i="20"/>
  <c r="K42" i="20"/>
  <c r="K34" i="20"/>
  <c r="K26" i="20"/>
  <c r="K121" i="20"/>
  <c r="K113" i="20"/>
  <c r="K105" i="20"/>
  <c r="K97" i="20"/>
  <c r="K89" i="20"/>
  <c r="K81" i="20"/>
  <c r="K73" i="20"/>
  <c r="K65" i="20"/>
  <c r="K57" i="20"/>
  <c r="K49" i="20"/>
  <c r="K41" i="20"/>
  <c r="K33" i="20"/>
  <c r="K25" i="20"/>
  <c r="F28" i="11"/>
  <c r="F6" i="20"/>
  <c r="K264" i="20"/>
  <c r="K236" i="20"/>
  <c r="K228" i="20"/>
  <c r="K220" i="20"/>
  <c r="K212" i="20"/>
  <c r="K204" i="20"/>
  <c r="K196" i="20"/>
  <c r="K188" i="20"/>
  <c r="K180" i="20"/>
  <c r="K172" i="20"/>
  <c r="K164" i="20"/>
  <c r="K156" i="20"/>
  <c r="K148" i="20"/>
  <c r="K140" i="20"/>
  <c r="K132" i="20"/>
  <c r="K235" i="20"/>
  <c r="K227" i="20"/>
  <c r="K219" i="20"/>
  <c r="K211" i="20"/>
  <c r="K203" i="20"/>
  <c r="K195" i="20"/>
  <c r="K187" i="20"/>
  <c r="K179" i="20"/>
  <c r="K171" i="20"/>
  <c r="K163" i="20"/>
  <c r="K155" i="20"/>
  <c r="K147" i="20"/>
  <c r="K139" i="20"/>
  <c r="K131" i="20"/>
  <c r="K234" i="20"/>
  <c r="K226" i="20"/>
  <c r="K218" i="20"/>
  <c r="K210" i="20"/>
  <c r="K202" i="20"/>
  <c r="K194" i="20"/>
  <c r="K186" i="20"/>
  <c r="K178" i="20"/>
  <c r="K170" i="20"/>
  <c r="K162" i="20"/>
  <c r="K154" i="20"/>
  <c r="K146" i="20"/>
  <c r="K138" i="20"/>
  <c r="K130" i="20"/>
  <c r="K241" i="20"/>
  <c r="K233" i="20"/>
  <c r="K225" i="20"/>
  <c r="K217" i="20"/>
  <c r="K209" i="20"/>
  <c r="K201" i="20"/>
  <c r="K193" i="20"/>
  <c r="K185" i="20"/>
  <c r="K177" i="20"/>
  <c r="K169" i="20"/>
  <c r="K161" i="20"/>
  <c r="K153" i="20"/>
  <c r="K145" i="20"/>
  <c r="K137" i="20"/>
  <c r="K129" i="20"/>
  <c r="K240" i="20"/>
  <c r="K232" i="20"/>
  <c r="K224" i="20"/>
  <c r="K216" i="20"/>
  <c r="K208" i="20"/>
  <c r="K200" i="20"/>
  <c r="K192" i="20"/>
  <c r="K184" i="20"/>
  <c r="K176" i="20"/>
  <c r="K168" i="20"/>
  <c r="K160" i="20"/>
  <c r="K152" i="20"/>
  <c r="K144" i="20"/>
  <c r="K136" i="20"/>
  <c r="K239" i="20"/>
  <c r="K231" i="20"/>
  <c r="K223" i="20"/>
  <c r="K215" i="20"/>
  <c r="K207" i="20"/>
  <c r="K199" i="20"/>
  <c r="K191" i="20"/>
  <c r="K183" i="20"/>
  <c r="K175" i="20"/>
  <c r="K167" i="20"/>
  <c r="K159" i="20"/>
  <c r="K151" i="20"/>
  <c r="K143" i="20"/>
  <c r="K135" i="20"/>
  <c r="K238" i="20"/>
  <c r="K230" i="20"/>
  <c r="K222" i="20"/>
  <c r="K214" i="20"/>
  <c r="K206" i="20"/>
  <c r="K198" i="20"/>
  <c r="K190" i="20"/>
  <c r="K182" i="20"/>
  <c r="K174" i="20"/>
  <c r="K166" i="20"/>
  <c r="K158" i="20"/>
  <c r="K150" i="20"/>
  <c r="K142" i="20"/>
  <c r="K134" i="20"/>
  <c r="K237" i="20"/>
  <c r="K229" i="20"/>
  <c r="K221" i="20"/>
  <c r="K213" i="20"/>
  <c r="K205" i="20"/>
  <c r="K197" i="20"/>
  <c r="K189" i="20"/>
  <c r="K181" i="20"/>
  <c r="K173" i="20"/>
  <c r="K165" i="20"/>
  <c r="K157" i="20"/>
  <c r="K149" i="20"/>
  <c r="K141" i="20"/>
  <c r="K133" i="20"/>
  <c r="K253" i="20"/>
  <c r="K250" i="20"/>
  <c r="K251" i="20"/>
  <c r="K249" i="20"/>
  <c r="K252" i="20"/>
  <c r="K248" i="20"/>
  <c r="K246" i="20"/>
  <c r="K247" i="20"/>
  <c r="K254" i="20"/>
  <c r="K255" i="20"/>
  <c r="K261" i="20"/>
  <c r="K262" i="20"/>
  <c r="K256" i="20"/>
  <c r="K257" i="20"/>
  <c r="K259" i="20"/>
  <c r="K260" i="20"/>
  <c r="K258" i="20"/>
  <c r="K263" i="20"/>
  <c r="B4" i="5"/>
  <c r="I4" i="5"/>
  <c r="H4" i="5"/>
  <c r="G4" i="5"/>
  <c r="E4" i="5"/>
  <c r="D4" i="5"/>
  <c r="C4" i="5"/>
  <c r="I3" i="5"/>
  <c r="H3" i="5"/>
  <c r="G3" i="5"/>
  <c r="F3" i="5"/>
  <c r="E3" i="5"/>
  <c r="D3" i="5"/>
  <c r="C3" i="5"/>
  <c r="B3" i="5"/>
  <c r="G28" i="11" l="1"/>
  <c r="G6" i="20"/>
  <c r="I28" i="11"/>
  <c r="I6" i="20"/>
  <c r="H28" i="11"/>
  <c r="H6" i="20"/>
  <c r="B28" i="11"/>
  <c r="B6" i="20"/>
  <c r="D28" i="11"/>
  <c r="D6" i="20"/>
  <c r="C28" i="11"/>
  <c r="C6" i="20"/>
  <c r="E28" i="11"/>
  <c r="E6" i="20"/>
  <c r="E5" i="1"/>
  <c r="C33" i="11" s="1"/>
  <c r="I2" i="1"/>
  <c r="H2" i="1"/>
  <c r="G2" i="1"/>
  <c r="F2" i="1"/>
  <c r="E2" i="1"/>
  <c r="D2" i="1"/>
  <c r="A10" i="5" s="1"/>
  <c r="J2" i="1"/>
  <c r="K2" i="1"/>
  <c r="L2" i="1"/>
  <c r="B234" i="1"/>
  <c r="M15" i="3"/>
  <c r="N15" i="3" s="1"/>
  <c r="M12" i="3"/>
  <c r="N12" i="3" s="1"/>
  <c r="C12" i="3" s="1"/>
  <c r="M13" i="3"/>
  <c r="N13" i="3" s="1"/>
  <c r="C13" i="3" s="1"/>
  <c r="M18" i="3"/>
  <c r="N18" i="3" s="1"/>
  <c r="M16" i="3"/>
  <c r="N16" i="3" s="1"/>
  <c r="M17" i="3"/>
  <c r="N17" i="3" s="1"/>
  <c r="M14" i="3"/>
  <c r="N14" i="3" s="1"/>
  <c r="C14" i="3" s="1"/>
  <c r="M11" i="3"/>
  <c r="N11" i="3" s="1"/>
  <c r="C11" i="3" s="1"/>
  <c r="H1" i="2"/>
  <c r="G1" i="3"/>
  <c r="D10" i="5"/>
  <c r="E1" i="3"/>
  <c r="C10" i="5"/>
  <c r="F1" i="2"/>
  <c r="C18" i="3" l="1"/>
  <c r="D268" i="20"/>
  <c r="B268" i="20"/>
  <c r="E268" i="20"/>
  <c r="C268" i="20"/>
  <c r="F268" i="20"/>
  <c r="G268" i="20"/>
  <c r="J268" i="20"/>
  <c r="H268" i="20"/>
  <c r="I268" i="20"/>
  <c r="C17" i="3"/>
  <c r="E267" i="20"/>
  <c r="G267" i="20"/>
  <c r="I267" i="20"/>
  <c r="F267" i="20"/>
  <c r="H267" i="20"/>
  <c r="J267" i="20"/>
  <c r="B267" i="20"/>
  <c r="D267" i="20"/>
  <c r="C267" i="20"/>
  <c r="C16" i="3"/>
  <c r="G266" i="20"/>
  <c r="D266" i="20"/>
  <c r="H266" i="20"/>
  <c r="C266" i="20"/>
  <c r="F266" i="20"/>
  <c r="I266" i="20"/>
  <c r="B266" i="20"/>
  <c r="J266" i="20"/>
  <c r="E266" i="20"/>
  <c r="C15" i="3"/>
  <c r="H265" i="20"/>
  <c r="I265" i="20"/>
  <c r="F265" i="20"/>
  <c r="B265" i="20"/>
  <c r="J265" i="20"/>
  <c r="C265" i="20"/>
  <c r="D265" i="20"/>
  <c r="G265" i="20"/>
  <c r="E265" i="20"/>
  <c r="J1" i="2"/>
  <c r="H11" i="20"/>
  <c r="D1" i="2"/>
  <c r="B11" i="20"/>
  <c r="B10" i="5"/>
  <c r="B5" i="11" s="1"/>
  <c r="C11" i="20"/>
  <c r="F1" i="3"/>
  <c r="D11" i="20"/>
  <c r="G1" i="2"/>
  <c r="E11" i="20"/>
  <c r="I1" i="2"/>
  <c r="G11" i="20"/>
  <c r="K1" i="2"/>
  <c r="I11" i="20"/>
  <c r="L1" i="2"/>
  <c r="J11" i="20"/>
  <c r="A11" i="5" a="1"/>
  <c r="A11" i="5" s="1"/>
  <c r="A5" i="11"/>
  <c r="D11" i="5" a="1"/>
  <c r="D11" i="5" s="1"/>
  <c r="D5" i="11"/>
  <c r="B11" i="5" a="1"/>
  <c r="B11" i="5" s="1"/>
  <c r="C11" i="5" a="1"/>
  <c r="C11" i="5" s="1"/>
  <c r="C5" i="11"/>
  <c r="H1" i="3"/>
  <c r="F11" i="20"/>
  <c r="G8" i="14"/>
  <c r="E22" i="15"/>
  <c r="I20" i="15"/>
  <c r="I9" i="14"/>
  <c r="G19" i="15"/>
  <c r="E11" i="14"/>
  <c r="G8" i="12"/>
  <c r="I9" i="12"/>
  <c r="E11" i="12"/>
  <c r="I20" i="9"/>
  <c r="E22" i="9"/>
  <c r="G19" i="9"/>
  <c r="C31" i="5"/>
  <c r="D31" i="5"/>
  <c r="B31" i="5"/>
  <c r="A31" i="5"/>
  <c r="J1" i="3"/>
  <c r="E4" i="2"/>
  <c r="E10" i="5"/>
  <c r="D1" i="3"/>
  <c r="E1" i="2"/>
  <c r="G10" i="5"/>
  <c r="I1" i="3"/>
  <c r="F10" i="5"/>
  <c r="K19" i="3"/>
  <c r="E19" i="3"/>
  <c r="K1" i="3"/>
  <c r="H10" i="5"/>
  <c r="L1" i="3"/>
  <c r="I10" i="5"/>
  <c r="E20" i="2"/>
  <c r="M12" i="2"/>
  <c r="N12" i="2" s="1"/>
  <c r="C12" i="2" s="1"/>
  <c r="M13" i="2"/>
  <c r="N13" i="2" s="1"/>
  <c r="C13" i="2" s="1"/>
  <c r="M14" i="2"/>
  <c r="N14" i="2" s="1"/>
  <c r="C14" i="2" s="1"/>
  <c r="M15" i="2"/>
  <c r="N15" i="2" s="1"/>
  <c r="C15" i="2" s="1"/>
  <c r="M16" i="2"/>
  <c r="N16" i="2" s="1"/>
  <c r="C16" i="2" s="1"/>
  <c r="M17" i="2"/>
  <c r="N17" i="2" s="1"/>
  <c r="C17" i="2" s="1"/>
  <c r="M18" i="2"/>
  <c r="N18" i="2" s="1"/>
  <c r="C18" i="2" s="1"/>
  <c r="M19" i="2"/>
  <c r="N19" i="2" s="1"/>
  <c r="C19" i="2" s="1"/>
  <c r="M6" i="2"/>
  <c r="M7" i="2"/>
  <c r="N7" i="2" s="1"/>
  <c r="H20" i="2"/>
  <c r="K20" i="2"/>
  <c r="J20" i="2"/>
  <c r="M231" i="1"/>
  <c r="N231" i="1" s="1"/>
  <c r="C231" i="1" s="1"/>
  <c r="M223" i="1"/>
  <c r="N223" i="1" s="1"/>
  <c r="C223" i="1" s="1"/>
  <c r="M215" i="1"/>
  <c r="N215" i="1" s="1"/>
  <c r="C215" i="1" s="1"/>
  <c r="M207" i="1"/>
  <c r="N207" i="1" s="1"/>
  <c r="C207" i="1" s="1"/>
  <c r="M199" i="1"/>
  <c r="N199" i="1" s="1"/>
  <c r="C199" i="1" s="1"/>
  <c r="M191" i="1"/>
  <c r="N191" i="1" s="1"/>
  <c r="C191" i="1" s="1"/>
  <c r="M183" i="1"/>
  <c r="N183" i="1" s="1"/>
  <c r="C183" i="1" s="1"/>
  <c r="M175" i="1"/>
  <c r="N175" i="1" s="1"/>
  <c r="C175" i="1" s="1"/>
  <c r="M167" i="1"/>
  <c r="N167" i="1" s="1"/>
  <c r="C167" i="1" s="1"/>
  <c r="M159" i="1"/>
  <c r="N159" i="1" s="1"/>
  <c r="C159" i="1" s="1"/>
  <c r="M151" i="1"/>
  <c r="N151" i="1" s="1"/>
  <c r="C151" i="1" s="1"/>
  <c r="M143" i="1"/>
  <c r="N143" i="1" s="1"/>
  <c r="C143" i="1" s="1"/>
  <c r="M135" i="1"/>
  <c r="N135" i="1" s="1"/>
  <c r="C135" i="1" s="1"/>
  <c r="M127" i="1"/>
  <c r="N127" i="1" s="1"/>
  <c r="C127" i="1" s="1"/>
  <c r="M119" i="1"/>
  <c r="N119" i="1" s="1"/>
  <c r="C119" i="1" s="1"/>
  <c r="M111" i="1"/>
  <c r="N111" i="1" s="1"/>
  <c r="C111" i="1" s="1"/>
  <c r="M103" i="1"/>
  <c r="N103" i="1" s="1"/>
  <c r="C103" i="1" s="1"/>
  <c r="M95" i="1"/>
  <c r="N95" i="1" s="1"/>
  <c r="C95" i="1" s="1"/>
  <c r="M87" i="1"/>
  <c r="N87" i="1" s="1"/>
  <c r="C87" i="1" s="1"/>
  <c r="M79" i="1"/>
  <c r="N79" i="1" s="1"/>
  <c r="C79" i="1" s="1"/>
  <c r="M71" i="1"/>
  <c r="N71" i="1" s="1"/>
  <c r="C71" i="1" s="1"/>
  <c r="M63" i="1"/>
  <c r="N63" i="1" s="1"/>
  <c r="C63" i="1" s="1"/>
  <c r="M55" i="1"/>
  <c r="N55" i="1" s="1"/>
  <c r="C55" i="1" s="1"/>
  <c r="M47" i="1"/>
  <c r="N47" i="1" s="1"/>
  <c r="C47" i="1" s="1"/>
  <c r="M39" i="1"/>
  <c r="N39" i="1" s="1"/>
  <c r="C39" i="1" s="1"/>
  <c r="M31" i="1"/>
  <c r="N31" i="1" s="1"/>
  <c r="C31" i="1" s="1"/>
  <c r="M23" i="1"/>
  <c r="N23" i="1" s="1"/>
  <c r="C23" i="1" s="1"/>
  <c r="M15" i="1"/>
  <c r="N15" i="1" s="1"/>
  <c r="C15" i="1" s="1"/>
  <c r="M232" i="1"/>
  <c r="N232" i="1" s="1"/>
  <c r="C232" i="1" s="1"/>
  <c r="M224" i="1"/>
  <c r="N224" i="1" s="1"/>
  <c r="C224" i="1" s="1"/>
  <c r="M216" i="1"/>
  <c r="N216" i="1" s="1"/>
  <c r="C216" i="1" s="1"/>
  <c r="M208" i="1"/>
  <c r="N208" i="1" s="1"/>
  <c r="C208" i="1" s="1"/>
  <c r="M200" i="1"/>
  <c r="N200" i="1" s="1"/>
  <c r="C200" i="1" s="1"/>
  <c r="M192" i="1"/>
  <c r="N192" i="1" s="1"/>
  <c r="C192" i="1" s="1"/>
  <c r="M184" i="1"/>
  <c r="N184" i="1" s="1"/>
  <c r="C184" i="1" s="1"/>
  <c r="M176" i="1"/>
  <c r="N176" i="1" s="1"/>
  <c r="C176" i="1" s="1"/>
  <c r="M168" i="1"/>
  <c r="N168" i="1" s="1"/>
  <c r="C168" i="1" s="1"/>
  <c r="M160" i="1"/>
  <c r="N160" i="1" s="1"/>
  <c r="C160" i="1" s="1"/>
  <c r="M152" i="1"/>
  <c r="N152" i="1" s="1"/>
  <c r="C152" i="1" s="1"/>
  <c r="M144" i="1"/>
  <c r="N144" i="1" s="1"/>
  <c r="C144" i="1" s="1"/>
  <c r="M136" i="1"/>
  <c r="N136" i="1" s="1"/>
  <c r="C136" i="1" s="1"/>
  <c r="M128" i="1"/>
  <c r="N128" i="1" s="1"/>
  <c r="C128" i="1" s="1"/>
  <c r="M120" i="1"/>
  <c r="N120" i="1" s="1"/>
  <c r="C120" i="1" s="1"/>
  <c r="M112" i="1"/>
  <c r="N112" i="1" s="1"/>
  <c r="C112" i="1" s="1"/>
  <c r="M104" i="1"/>
  <c r="N104" i="1" s="1"/>
  <c r="C104" i="1" s="1"/>
  <c r="M96" i="1"/>
  <c r="N96" i="1" s="1"/>
  <c r="C96" i="1" s="1"/>
  <c r="M88" i="1"/>
  <c r="N88" i="1" s="1"/>
  <c r="C88" i="1" s="1"/>
  <c r="M80" i="1"/>
  <c r="N80" i="1" s="1"/>
  <c r="C80" i="1" s="1"/>
  <c r="M72" i="1"/>
  <c r="N72" i="1" s="1"/>
  <c r="C72" i="1" s="1"/>
  <c r="M64" i="1"/>
  <c r="N64" i="1" s="1"/>
  <c r="C64" i="1" s="1"/>
  <c r="M56" i="1"/>
  <c r="N56" i="1" s="1"/>
  <c r="C56" i="1" s="1"/>
  <c r="M48" i="1"/>
  <c r="N48" i="1" s="1"/>
  <c r="C48" i="1" s="1"/>
  <c r="M40" i="1"/>
  <c r="N40" i="1" s="1"/>
  <c r="C40" i="1" s="1"/>
  <c r="M32" i="1"/>
  <c r="N32" i="1" s="1"/>
  <c r="C32" i="1" s="1"/>
  <c r="M24" i="1"/>
  <c r="N24" i="1" s="1"/>
  <c r="C24" i="1" s="1"/>
  <c r="M16" i="1"/>
  <c r="N16" i="1" s="1"/>
  <c r="C16" i="1" s="1"/>
  <c r="M8" i="1"/>
  <c r="N8" i="1" s="1"/>
  <c r="C8" i="1" s="1"/>
  <c r="M233" i="1"/>
  <c r="N233" i="1" s="1"/>
  <c r="C233" i="1" s="1"/>
  <c r="M225" i="1"/>
  <c r="N225" i="1" s="1"/>
  <c r="C225" i="1" s="1"/>
  <c r="M217" i="1"/>
  <c r="N217" i="1" s="1"/>
  <c r="C217" i="1" s="1"/>
  <c r="M209" i="1"/>
  <c r="N209" i="1" s="1"/>
  <c r="C209" i="1" s="1"/>
  <c r="M201" i="1"/>
  <c r="N201" i="1" s="1"/>
  <c r="C201" i="1" s="1"/>
  <c r="M193" i="1"/>
  <c r="N193" i="1" s="1"/>
  <c r="C193" i="1" s="1"/>
  <c r="M185" i="1"/>
  <c r="N185" i="1" s="1"/>
  <c r="C185" i="1" s="1"/>
  <c r="M177" i="1"/>
  <c r="N177" i="1" s="1"/>
  <c r="C177" i="1" s="1"/>
  <c r="M169" i="1"/>
  <c r="N169" i="1" s="1"/>
  <c r="C169" i="1" s="1"/>
  <c r="M161" i="1"/>
  <c r="N161" i="1" s="1"/>
  <c r="C161" i="1" s="1"/>
  <c r="M153" i="1"/>
  <c r="N153" i="1" s="1"/>
  <c r="C153" i="1" s="1"/>
  <c r="M145" i="1"/>
  <c r="N145" i="1" s="1"/>
  <c r="C145" i="1" s="1"/>
  <c r="M137" i="1"/>
  <c r="N137" i="1" s="1"/>
  <c r="C137" i="1" s="1"/>
  <c r="M129" i="1"/>
  <c r="N129" i="1" s="1"/>
  <c r="C129" i="1" s="1"/>
  <c r="M121" i="1"/>
  <c r="N121" i="1" s="1"/>
  <c r="C121" i="1" s="1"/>
  <c r="M113" i="1"/>
  <c r="N113" i="1" s="1"/>
  <c r="C113" i="1" s="1"/>
  <c r="M105" i="1"/>
  <c r="N105" i="1" s="1"/>
  <c r="C105" i="1" s="1"/>
  <c r="M97" i="1"/>
  <c r="N97" i="1" s="1"/>
  <c r="C97" i="1" s="1"/>
  <c r="M89" i="1"/>
  <c r="N89" i="1" s="1"/>
  <c r="C89" i="1" s="1"/>
  <c r="M81" i="1"/>
  <c r="N81" i="1" s="1"/>
  <c r="C81" i="1" s="1"/>
  <c r="M73" i="1"/>
  <c r="N73" i="1" s="1"/>
  <c r="C73" i="1" s="1"/>
  <c r="M65" i="1"/>
  <c r="N65" i="1" s="1"/>
  <c r="C65" i="1" s="1"/>
  <c r="M57" i="1"/>
  <c r="N57" i="1" s="1"/>
  <c r="C57" i="1" s="1"/>
  <c r="M49" i="1"/>
  <c r="N49" i="1" s="1"/>
  <c r="C49" i="1" s="1"/>
  <c r="M41" i="1"/>
  <c r="M33" i="1"/>
  <c r="N33" i="1" s="1"/>
  <c r="C33" i="1" s="1"/>
  <c r="M25" i="1"/>
  <c r="N25" i="1" s="1"/>
  <c r="C25" i="1" s="1"/>
  <c r="M17" i="1"/>
  <c r="N17" i="1" s="1"/>
  <c r="C17" i="1" s="1"/>
  <c r="M9" i="1"/>
  <c r="M226" i="1"/>
  <c r="N226" i="1" s="1"/>
  <c r="C226" i="1" s="1"/>
  <c r="M218" i="1"/>
  <c r="N218" i="1" s="1"/>
  <c r="C218" i="1" s="1"/>
  <c r="M210" i="1"/>
  <c r="N210" i="1" s="1"/>
  <c r="C210" i="1" s="1"/>
  <c r="M202" i="1"/>
  <c r="N202" i="1" s="1"/>
  <c r="C202" i="1" s="1"/>
  <c r="M194" i="1"/>
  <c r="N194" i="1" s="1"/>
  <c r="C194" i="1" s="1"/>
  <c r="M186" i="1"/>
  <c r="N186" i="1" s="1"/>
  <c r="C186" i="1" s="1"/>
  <c r="M178" i="1"/>
  <c r="N178" i="1" s="1"/>
  <c r="C178" i="1" s="1"/>
  <c r="M170" i="1"/>
  <c r="N170" i="1" s="1"/>
  <c r="C170" i="1" s="1"/>
  <c r="M162" i="1"/>
  <c r="N162" i="1" s="1"/>
  <c r="C162" i="1" s="1"/>
  <c r="M154" i="1"/>
  <c r="N154" i="1" s="1"/>
  <c r="C154" i="1" s="1"/>
  <c r="M146" i="1"/>
  <c r="N146" i="1" s="1"/>
  <c r="C146" i="1" s="1"/>
  <c r="M138" i="1"/>
  <c r="N138" i="1" s="1"/>
  <c r="C138" i="1" s="1"/>
  <c r="M130" i="1"/>
  <c r="N130" i="1" s="1"/>
  <c r="C130" i="1" s="1"/>
  <c r="M122" i="1"/>
  <c r="N122" i="1" s="1"/>
  <c r="C122" i="1" s="1"/>
  <c r="M114" i="1"/>
  <c r="N114" i="1" s="1"/>
  <c r="C114" i="1" s="1"/>
  <c r="M106" i="1"/>
  <c r="N106" i="1" s="1"/>
  <c r="C106" i="1" s="1"/>
  <c r="M98" i="1"/>
  <c r="N98" i="1" s="1"/>
  <c r="C98" i="1" s="1"/>
  <c r="M90" i="1"/>
  <c r="N90" i="1" s="1"/>
  <c r="C90" i="1" s="1"/>
  <c r="M82" i="1"/>
  <c r="N82" i="1" s="1"/>
  <c r="C82" i="1" s="1"/>
  <c r="M74" i="1"/>
  <c r="N74" i="1" s="1"/>
  <c r="C74" i="1" s="1"/>
  <c r="M66" i="1"/>
  <c r="N66" i="1" s="1"/>
  <c r="C66" i="1" s="1"/>
  <c r="M58" i="1"/>
  <c r="N58" i="1" s="1"/>
  <c r="C58" i="1" s="1"/>
  <c r="M50" i="1"/>
  <c r="N50" i="1" s="1"/>
  <c r="C50" i="1" s="1"/>
  <c r="M42" i="1"/>
  <c r="N42" i="1" s="1"/>
  <c r="C42" i="1" s="1"/>
  <c r="M34" i="1"/>
  <c r="N34" i="1" s="1"/>
  <c r="C34" i="1" s="1"/>
  <c r="M26" i="1"/>
  <c r="N26" i="1" s="1"/>
  <c r="C26" i="1" s="1"/>
  <c r="M18" i="1"/>
  <c r="N18" i="1" s="1"/>
  <c r="C18" i="1" s="1"/>
  <c r="M10" i="1"/>
  <c r="N10" i="1" s="1"/>
  <c r="C10" i="1" s="1"/>
  <c r="M227" i="1"/>
  <c r="N227" i="1" s="1"/>
  <c r="C227" i="1" s="1"/>
  <c r="M219" i="1"/>
  <c r="N219" i="1" s="1"/>
  <c r="C219" i="1" s="1"/>
  <c r="M211" i="1"/>
  <c r="N211" i="1" s="1"/>
  <c r="C211" i="1" s="1"/>
  <c r="M203" i="1"/>
  <c r="N203" i="1" s="1"/>
  <c r="C203" i="1" s="1"/>
  <c r="M195" i="1"/>
  <c r="N195" i="1" s="1"/>
  <c r="C195" i="1" s="1"/>
  <c r="M187" i="1"/>
  <c r="N187" i="1" s="1"/>
  <c r="C187" i="1" s="1"/>
  <c r="M179" i="1"/>
  <c r="N179" i="1" s="1"/>
  <c r="C179" i="1" s="1"/>
  <c r="M171" i="1"/>
  <c r="N171" i="1" s="1"/>
  <c r="C171" i="1" s="1"/>
  <c r="M163" i="1"/>
  <c r="N163" i="1" s="1"/>
  <c r="C163" i="1" s="1"/>
  <c r="M155" i="1"/>
  <c r="N155" i="1" s="1"/>
  <c r="C155" i="1" s="1"/>
  <c r="M147" i="1"/>
  <c r="N147" i="1" s="1"/>
  <c r="C147" i="1" s="1"/>
  <c r="M139" i="1"/>
  <c r="N139" i="1" s="1"/>
  <c r="C139" i="1" s="1"/>
  <c r="M131" i="1"/>
  <c r="N131" i="1" s="1"/>
  <c r="C131" i="1" s="1"/>
  <c r="M123" i="1"/>
  <c r="N123" i="1" s="1"/>
  <c r="C123" i="1" s="1"/>
  <c r="M115" i="1"/>
  <c r="N115" i="1" s="1"/>
  <c r="C115" i="1" s="1"/>
  <c r="M107" i="1"/>
  <c r="N107" i="1" s="1"/>
  <c r="C107" i="1" s="1"/>
  <c r="M99" i="1"/>
  <c r="N99" i="1" s="1"/>
  <c r="C99" i="1" s="1"/>
  <c r="M91" i="1"/>
  <c r="N91" i="1" s="1"/>
  <c r="C91" i="1" s="1"/>
  <c r="M83" i="1"/>
  <c r="N83" i="1" s="1"/>
  <c r="C83" i="1" s="1"/>
  <c r="M75" i="1"/>
  <c r="N75" i="1" s="1"/>
  <c r="C75" i="1" s="1"/>
  <c r="M67" i="1"/>
  <c r="N67" i="1" s="1"/>
  <c r="C67" i="1" s="1"/>
  <c r="M59" i="1"/>
  <c r="N59" i="1" s="1"/>
  <c r="C59" i="1" s="1"/>
  <c r="M51" i="1"/>
  <c r="N51" i="1" s="1"/>
  <c r="C51" i="1" s="1"/>
  <c r="M43" i="1"/>
  <c r="N43" i="1" s="1"/>
  <c r="C43" i="1" s="1"/>
  <c r="M35" i="1"/>
  <c r="N35" i="1" s="1"/>
  <c r="C35" i="1" s="1"/>
  <c r="M27" i="1"/>
  <c r="N27" i="1" s="1"/>
  <c r="C27" i="1" s="1"/>
  <c r="M19" i="1"/>
  <c r="N19" i="1" s="1"/>
  <c r="C19" i="1" s="1"/>
  <c r="M11" i="1"/>
  <c r="N11" i="1" s="1"/>
  <c r="C11" i="1" s="1"/>
  <c r="M228" i="1"/>
  <c r="N228" i="1" s="1"/>
  <c r="C228" i="1" s="1"/>
  <c r="M220" i="1"/>
  <c r="N220" i="1" s="1"/>
  <c r="C220" i="1" s="1"/>
  <c r="M212" i="1"/>
  <c r="N212" i="1" s="1"/>
  <c r="C212" i="1" s="1"/>
  <c r="M204" i="1"/>
  <c r="N204" i="1" s="1"/>
  <c r="C204" i="1" s="1"/>
  <c r="M196" i="1"/>
  <c r="N196" i="1" s="1"/>
  <c r="C196" i="1" s="1"/>
  <c r="M188" i="1"/>
  <c r="N188" i="1" s="1"/>
  <c r="C188" i="1" s="1"/>
  <c r="M180" i="1"/>
  <c r="N180" i="1" s="1"/>
  <c r="C180" i="1" s="1"/>
  <c r="M172" i="1"/>
  <c r="N172" i="1" s="1"/>
  <c r="C172" i="1" s="1"/>
  <c r="M164" i="1"/>
  <c r="N164" i="1" s="1"/>
  <c r="C164" i="1" s="1"/>
  <c r="M156" i="1"/>
  <c r="N156" i="1" s="1"/>
  <c r="C156" i="1" s="1"/>
  <c r="M148" i="1"/>
  <c r="N148" i="1" s="1"/>
  <c r="C148" i="1" s="1"/>
  <c r="M140" i="1"/>
  <c r="N140" i="1" s="1"/>
  <c r="C140" i="1" s="1"/>
  <c r="M132" i="1"/>
  <c r="N132" i="1" s="1"/>
  <c r="C132" i="1" s="1"/>
  <c r="M124" i="1"/>
  <c r="N124" i="1" s="1"/>
  <c r="C124" i="1" s="1"/>
  <c r="M116" i="1"/>
  <c r="N116" i="1" s="1"/>
  <c r="C116" i="1" s="1"/>
  <c r="M108" i="1"/>
  <c r="N108" i="1" s="1"/>
  <c r="C108" i="1" s="1"/>
  <c r="M100" i="1"/>
  <c r="M92" i="1"/>
  <c r="N92" i="1" s="1"/>
  <c r="C92" i="1" s="1"/>
  <c r="M84" i="1"/>
  <c r="N84" i="1" s="1"/>
  <c r="C84" i="1" s="1"/>
  <c r="M76" i="1"/>
  <c r="N76" i="1" s="1"/>
  <c r="C76" i="1" s="1"/>
  <c r="M68" i="1"/>
  <c r="N68" i="1" s="1"/>
  <c r="C68" i="1" s="1"/>
  <c r="M60" i="1"/>
  <c r="N60" i="1" s="1"/>
  <c r="C60" i="1" s="1"/>
  <c r="M52" i="1"/>
  <c r="N52" i="1" s="1"/>
  <c r="C52" i="1" s="1"/>
  <c r="M44" i="1"/>
  <c r="N44" i="1" s="1"/>
  <c r="C44" i="1" s="1"/>
  <c r="M36" i="1"/>
  <c r="N36" i="1" s="1"/>
  <c r="C36" i="1" s="1"/>
  <c r="M28" i="1"/>
  <c r="N28" i="1" s="1"/>
  <c r="C28" i="1" s="1"/>
  <c r="M20" i="1"/>
  <c r="N20" i="1" s="1"/>
  <c r="C20" i="1" s="1"/>
  <c r="M12" i="1"/>
  <c r="N12" i="1" s="1"/>
  <c r="M229" i="1"/>
  <c r="N229" i="1" s="1"/>
  <c r="C229" i="1" s="1"/>
  <c r="M221" i="1"/>
  <c r="N221" i="1" s="1"/>
  <c r="C221" i="1" s="1"/>
  <c r="M213" i="1"/>
  <c r="N213" i="1" s="1"/>
  <c r="C213" i="1" s="1"/>
  <c r="M205" i="1"/>
  <c r="N205" i="1" s="1"/>
  <c r="C205" i="1" s="1"/>
  <c r="M197" i="1"/>
  <c r="N197" i="1" s="1"/>
  <c r="C197" i="1" s="1"/>
  <c r="M189" i="1"/>
  <c r="N189" i="1" s="1"/>
  <c r="C189" i="1" s="1"/>
  <c r="M181" i="1"/>
  <c r="N181" i="1" s="1"/>
  <c r="C181" i="1" s="1"/>
  <c r="M173" i="1"/>
  <c r="N173" i="1" s="1"/>
  <c r="C173" i="1" s="1"/>
  <c r="M165" i="1"/>
  <c r="N165" i="1" s="1"/>
  <c r="C165" i="1" s="1"/>
  <c r="M157" i="1"/>
  <c r="N157" i="1" s="1"/>
  <c r="C157" i="1" s="1"/>
  <c r="M149" i="1"/>
  <c r="N149" i="1" s="1"/>
  <c r="C149" i="1" s="1"/>
  <c r="M141" i="1"/>
  <c r="N141" i="1" s="1"/>
  <c r="C141" i="1" s="1"/>
  <c r="M133" i="1"/>
  <c r="N133" i="1" s="1"/>
  <c r="C133" i="1" s="1"/>
  <c r="M125" i="1"/>
  <c r="N125" i="1" s="1"/>
  <c r="C125" i="1" s="1"/>
  <c r="M117" i="1"/>
  <c r="N117" i="1" s="1"/>
  <c r="C117" i="1" s="1"/>
  <c r="M109" i="1"/>
  <c r="N109" i="1" s="1"/>
  <c r="C109" i="1" s="1"/>
  <c r="M101" i="1"/>
  <c r="N101" i="1" s="1"/>
  <c r="C101" i="1" s="1"/>
  <c r="M93" i="1"/>
  <c r="N93" i="1" s="1"/>
  <c r="C93" i="1" s="1"/>
  <c r="M85" i="1"/>
  <c r="N85" i="1" s="1"/>
  <c r="C85" i="1" s="1"/>
  <c r="M77" i="1"/>
  <c r="N77" i="1" s="1"/>
  <c r="C77" i="1" s="1"/>
  <c r="M69" i="1"/>
  <c r="N69" i="1" s="1"/>
  <c r="C69" i="1" s="1"/>
  <c r="M61" i="1"/>
  <c r="N61" i="1" s="1"/>
  <c r="C61" i="1" s="1"/>
  <c r="M53" i="1"/>
  <c r="N53" i="1" s="1"/>
  <c r="C53" i="1" s="1"/>
  <c r="M45" i="1"/>
  <c r="N45" i="1" s="1"/>
  <c r="C45" i="1" s="1"/>
  <c r="M37" i="1"/>
  <c r="N37" i="1" s="1"/>
  <c r="C37" i="1" s="1"/>
  <c r="M29" i="1"/>
  <c r="N29" i="1" s="1"/>
  <c r="C29" i="1" s="1"/>
  <c r="M21" i="1"/>
  <c r="N21" i="1" s="1"/>
  <c r="C21" i="1" s="1"/>
  <c r="M13" i="1"/>
  <c r="N13" i="1" s="1"/>
  <c r="C13" i="1" s="1"/>
  <c r="M230" i="1"/>
  <c r="N230" i="1" s="1"/>
  <c r="C230" i="1" s="1"/>
  <c r="M222" i="1"/>
  <c r="N222" i="1" s="1"/>
  <c r="C222" i="1" s="1"/>
  <c r="M214" i="1"/>
  <c r="N214" i="1" s="1"/>
  <c r="C214" i="1" s="1"/>
  <c r="M206" i="1"/>
  <c r="N206" i="1" s="1"/>
  <c r="C206" i="1" s="1"/>
  <c r="M198" i="1"/>
  <c r="N198" i="1" s="1"/>
  <c r="C198" i="1" s="1"/>
  <c r="M190" i="1"/>
  <c r="N190" i="1" s="1"/>
  <c r="C190" i="1" s="1"/>
  <c r="M182" i="1"/>
  <c r="N182" i="1" s="1"/>
  <c r="C182" i="1" s="1"/>
  <c r="M174" i="1"/>
  <c r="N174" i="1" s="1"/>
  <c r="C174" i="1" s="1"/>
  <c r="M166" i="1"/>
  <c r="N166" i="1" s="1"/>
  <c r="C166" i="1" s="1"/>
  <c r="M158" i="1"/>
  <c r="N158" i="1" s="1"/>
  <c r="C158" i="1" s="1"/>
  <c r="M150" i="1"/>
  <c r="N150" i="1" s="1"/>
  <c r="C150" i="1" s="1"/>
  <c r="M142" i="1"/>
  <c r="N142" i="1" s="1"/>
  <c r="C142" i="1" s="1"/>
  <c r="M134" i="1"/>
  <c r="N134" i="1" s="1"/>
  <c r="C134" i="1" s="1"/>
  <c r="M126" i="1"/>
  <c r="N126" i="1" s="1"/>
  <c r="C126" i="1" s="1"/>
  <c r="M118" i="1"/>
  <c r="N118" i="1" s="1"/>
  <c r="C118" i="1" s="1"/>
  <c r="M110" i="1"/>
  <c r="N110" i="1" s="1"/>
  <c r="C110" i="1" s="1"/>
  <c r="M102" i="1"/>
  <c r="N102" i="1" s="1"/>
  <c r="C102" i="1" s="1"/>
  <c r="M94" i="1"/>
  <c r="N94" i="1" s="1"/>
  <c r="C94" i="1" s="1"/>
  <c r="M86" i="1"/>
  <c r="N86" i="1" s="1"/>
  <c r="C86" i="1" s="1"/>
  <c r="M78" i="1"/>
  <c r="N78" i="1" s="1"/>
  <c r="C78" i="1" s="1"/>
  <c r="M70" i="1"/>
  <c r="N70" i="1" s="1"/>
  <c r="C70" i="1" s="1"/>
  <c r="M62" i="1"/>
  <c r="N62" i="1" s="1"/>
  <c r="C62" i="1" s="1"/>
  <c r="M54" i="1"/>
  <c r="N54" i="1" s="1"/>
  <c r="C54" i="1" s="1"/>
  <c r="M46" i="1"/>
  <c r="N46" i="1" s="1"/>
  <c r="C46" i="1" s="1"/>
  <c r="M38" i="1"/>
  <c r="N38" i="1" s="1"/>
  <c r="C38" i="1" s="1"/>
  <c r="M30" i="1"/>
  <c r="N30" i="1" s="1"/>
  <c r="C30" i="1" s="1"/>
  <c r="M22" i="1"/>
  <c r="N22" i="1" s="1"/>
  <c r="C22" i="1" s="1"/>
  <c r="M14" i="1"/>
  <c r="M9" i="2"/>
  <c r="N9" i="2" s="1"/>
  <c r="L20" i="2"/>
  <c r="M10" i="2"/>
  <c r="N10" i="2" s="1"/>
  <c r="C10" i="2" s="1"/>
  <c r="H19" i="3"/>
  <c r="M11" i="2"/>
  <c r="N11" i="2" s="1"/>
  <c r="C11" i="2" s="1"/>
  <c r="M10" i="3"/>
  <c r="N10" i="3" s="1"/>
  <c r="C10" i="3" s="1"/>
  <c r="I19" i="3"/>
  <c r="F20" i="2"/>
  <c r="I20" i="2"/>
  <c r="D20" i="2"/>
  <c r="G20" i="2"/>
  <c r="M8" i="2"/>
  <c r="N8" i="2" s="1"/>
  <c r="M6" i="3"/>
  <c r="N6" i="3" s="1"/>
  <c r="C6" i="3" s="1"/>
  <c r="D19" i="3"/>
  <c r="L19" i="3"/>
  <c r="J19" i="3"/>
  <c r="M9" i="3"/>
  <c r="N9" i="3" s="1"/>
  <c r="C9" i="3" s="1"/>
  <c r="M7" i="1"/>
  <c r="N7" i="1" s="1"/>
  <c r="L234" i="1"/>
  <c r="G19" i="3"/>
  <c r="M8" i="3"/>
  <c r="N8" i="3" s="1"/>
  <c r="C8" i="3" s="1"/>
  <c r="M7" i="3"/>
  <c r="N7" i="3" s="1"/>
  <c r="C7" i="3" s="1"/>
  <c r="F19" i="3"/>
  <c r="E234" i="1"/>
  <c r="H234" i="1"/>
  <c r="K234" i="1"/>
  <c r="I234" i="1"/>
  <c r="J234" i="1"/>
  <c r="D234" i="1"/>
  <c r="E4" i="3"/>
  <c r="G234" i="1"/>
  <c r="F234" i="1"/>
  <c r="K266" i="20" l="1"/>
  <c r="K265" i="20"/>
  <c r="K268" i="20"/>
  <c r="K267" i="20"/>
  <c r="C9" i="2"/>
  <c r="J245" i="20"/>
  <c r="I245" i="20"/>
  <c r="H245" i="20"/>
  <c r="B245" i="20"/>
  <c r="C245" i="20"/>
  <c r="D245" i="20"/>
  <c r="E245" i="20"/>
  <c r="F245" i="20"/>
  <c r="G245" i="20"/>
  <c r="C8" i="2"/>
  <c r="C244" i="20"/>
  <c r="J244" i="20"/>
  <c r="E244" i="20"/>
  <c r="B244" i="20"/>
  <c r="D244" i="20"/>
  <c r="F244" i="20"/>
  <c r="I244" i="20"/>
  <c r="G244" i="20"/>
  <c r="H244" i="20"/>
  <c r="E243" i="20"/>
  <c r="H243" i="20"/>
  <c r="B243" i="20"/>
  <c r="F243" i="20"/>
  <c r="G243" i="20"/>
  <c r="D243" i="20"/>
  <c r="J243" i="20"/>
  <c r="C243" i="20"/>
  <c r="I243" i="20"/>
  <c r="C13" i="5" a="1"/>
  <c r="C13" i="5" s="1"/>
  <c r="B15" i="5" a="1"/>
  <c r="B15" i="5" s="1"/>
  <c r="B13" i="11" s="1"/>
  <c r="A13" i="5" a="1"/>
  <c r="A13" i="5" s="1"/>
  <c r="A11" i="11" s="1"/>
  <c r="B23" i="5" a="1"/>
  <c r="B23" i="5" s="1"/>
  <c r="D25" i="5" a="1"/>
  <c r="D25" i="5" s="1"/>
  <c r="C25" i="5" a="1"/>
  <c r="C25" i="5" s="1"/>
  <c r="B21" i="5" a="1"/>
  <c r="B21" i="5" s="1"/>
  <c r="B19" i="11" s="1"/>
  <c r="D21" i="5" a="1"/>
  <c r="D21" i="5" s="1"/>
  <c r="A17" i="5" a="1"/>
  <c r="A17" i="5" s="1"/>
  <c r="A15" i="11" s="1"/>
  <c r="C21" i="5" a="1"/>
  <c r="C21" i="5" s="1"/>
  <c r="C19" i="11" s="1"/>
  <c r="B13" i="5" a="1"/>
  <c r="B13" i="5" s="1"/>
  <c r="B11" i="11" s="1"/>
  <c r="D15" i="5" a="1"/>
  <c r="D15" i="5" s="1"/>
  <c r="A19" i="5" a="1"/>
  <c r="A19" i="5" s="1"/>
  <c r="A17" i="11" s="1"/>
  <c r="C17" i="5" a="1"/>
  <c r="C17" i="5" s="1"/>
  <c r="B25" i="5" a="1"/>
  <c r="B25" i="5" s="1"/>
  <c r="B23" i="11" s="1"/>
  <c r="D23" i="5" a="1"/>
  <c r="D23" i="5" s="1"/>
  <c r="D21" i="11" s="1"/>
  <c r="A25" i="5" a="1"/>
  <c r="A25" i="5" s="1"/>
  <c r="A23" i="11" s="1"/>
  <c r="C15" i="5" a="1"/>
  <c r="C15" i="5" s="1"/>
  <c r="C13" i="11" s="1"/>
  <c r="B19" i="5" a="1"/>
  <c r="B19" i="5" s="1"/>
  <c r="B17" i="11" s="1"/>
  <c r="D17" i="5" a="1"/>
  <c r="D17" i="5" s="1"/>
  <c r="A15" i="5" a="1"/>
  <c r="A15" i="5" s="1"/>
  <c r="A13" i="11" s="1"/>
  <c r="C19" i="5" a="1"/>
  <c r="C19" i="5" s="1"/>
  <c r="C17" i="11" s="1"/>
  <c r="B17" i="5" a="1"/>
  <c r="B17" i="5" s="1"/>
  <c r="B15" i="11" s="1"/>
  <c r="D13" i="5" a="1"/>
  <c r="D13" i="5" s="1"/>
  <c r="D11" i="11" s="1"/>
  <c r="A23" i="5" a="1"/>
  <c r="A23" i="5" s="1"/>
  <c r="A21" i="11" s="1"/>
  <c r="C23" i="5" a="1"/>
  <c r="C23" i="5" s="1"/>
  <c r="C21" i="11" s="1"/>
  <c r="D19" i="5" a="1"/>
  <c r="D19" i="5" s="1"/>
  <c r="D17" i="11" s="1"/>
  <c r="A21" i="5" a="1"/>
  <c r="A21" i="5" s="1"/>
  <c r="A19" i="11" s="1"/>
  <c r="H13" i="5" a="1"/>
  <c r="H13" i="5" s="1"/>
  <c r="H11" i="11" s="1"/>
  <c r="H17" i="5" a="1"/>
  <c r="H17" i="5" s="1"/>
  <c r="H15" i="11" s="1"/>
  <c r="H21" i="5" a="1"/>
  <c r="H21" i="5" s="1"/>
  <c r="H19" i="11" s="1"/>
  <c r="H25" i="5" a="1"/>
  <c r="H25" i="5" s="1"/>
  <c r="H23" i="11" s="1"/>
  <c r="H19" i="5" a="1"/>
  <c r="H19" i="5" s="1"/>
  <c r="H17" i="11" s="1"/>
  <c r="H15" i="5" a="1"/>
  <c r="H15" i="5" s="1"/>
  <c r="H13" i="11" s="1"/>
  <c r="H11" i="5" a="1"/>
  <c r="H11" i="5" s="1"/>
  <c r="H9" i="11" s="1"/>
  <c r="H23" i="5" a="1"/>
  <c r="H23" i="5" s="1"/>
  <c r="H21" i="11" s="1"/>
  <c r="H5" i="11"/>
  <c r="F13" i="5" a="1"/>
  <c r="F13" i="5" s="1"/>
  <c r="F11" i="11" s="1"/>
  <c r="F21" i="5" a="1"/>
  <c r="F21" i="5" s="1"/>
  <c r="F19" i="11" s="1"/>
  <c r="F15" i="5" a="1"/>
  <c r="F15" i="5" s="1"/>
  <c r="F13" i="11" s="1"/>
  <c r="F23" i="5" a="1"/>
  <c r="F23" i="5" s="1"/>
  <c r="F21" i="11" s="1"/>
  <c r="F19" i="5" a="1"/>
  <c r="F19" i="5" s="1"/>
  <c r="F17" i="11" s="1"/>
  <c r="F17" i="5" a="1"/>
  <c r="F17" i="5" s="1"/>
  <c r="F15" i="11" s="1"/>
  <c r="F25" i="5" a="1"/>
  <c r="F25" i="5" s="1"/>
  <c r="F23" i="11" s="1"/>
  <c r="F11" i="5" a="1"/>
  <c r="F11" i="5" s="1"/>
  <c r="F9" i="11" s="1"/>
  <c r="F5" i="11"/>
  <c r="G11" i="5" a="1"/>
  <c r="G11" i="5" s="1"/>
  <c r="G9" i="11" s="1"/>
  <c r="G21" i="5" a="1"/>
  <c r="G21" i="5" s="1"/>
  <c r="G19" i="11" s="1"/>
  <c r="G25" i="5" a="1"/>
  <c r="G25" i="5" s="1"/>
  <c r="G23" i="11" s="1"/>
  <c r="G17" i="5" a="1"/>
  <c r="G17" i="5" s="1"/>
  <c r="G15" i="11" s="1"/>
  <c r="G15" i="5" a="1"/>
  <c r="G15" i="5" s="1"/>
  <c r="G13" i="11" s="1"/>
  <c r="G13" i="5" a="1"/>
  <c r="G13" i="5" s="1"/>
  <c r="G11" i="11" s="1"/>
  <c r="G23" i="5" a="1"/>
  <c r="G23" i="5" s="1"/>
  <c r="G21" i="11" s="1"/>
  <c r="G19" i="5" a="1"/>
  <c r="G19" i="5" s="1"/>
  <c r="G17" i="11" s="1"/>
  <c r="G5" i="11"/>
  <c r="B28" i="9"/>
  <c r="C26" i="12"/>
  <c r="B28" i="15"/>
  <c r="C26" i="14"/>
  <c r="I23" i="5" a="1"/>
  <c r="I23" i="5" s="1"/>
  <c r="I21" i="11" s="1"/>
  <c r="I11" i="5" a="1"/>
  <c r="I11" i="5" s="1"/>
  <c r="I9" i="11" s="1"/>
  <c r="I19" i="5" a="1"/>
  <c r="I19" i="5" s="1"/>
  <c r="I17" i="11" s="1"/>
  <c r="I25" i="5" a="1"/>
  <c r="I25" i="5" s="1"/>
  <c r="I23" i="11" s="1"/>
  <c r="I15" i="5" a="1"/>
  <c r="I15" i="5" s="1"/>
  <c r="I13" i="11" s="1"/>
  <c r="I13" i="5" a="1"/>
  <c r="I13" i="5" s="1"/>
  <c r="I11" i="11" s="1"/>
  <c r="I17" i="5" a="1"/>
  <c r="I17" i="5" s="1"/>
  <c r="I15" i="11" s="1"/>
  <c r="I21" i="5" a="1"/>
  <c r="I21" i="5" s="1"/>
  <c r="I19" i="11" s="1"/>
  <c r="I5" i="11"/>
  <c r="C25" i="14"/>
  <c r="C25" i="12"/>
  <c r="B27" i="15"/>
  <c r="B27" i="9"/>
  <c r="B29" i="9"/>
  <c r="C27" i="12"/>
  <c r="B29" i="15"/>
  <c r="C27" i="14"/>
  <c r="E5" i="11"/>
  <c r="C28" i="14" s="1"/>
  <c r="E21" i="5" a="1"/>
  <c r="E21" i="5" s="1"/>
  <c r="E19" i="11" s="1"/>
  <c r="E25" i="5" a="1"/>
  <c r="E25" i="5" s="1"/>
  <c r="E23" i="11" s="1"/>
  <c r="E23" i="5" a="1"/>
  <c r="E23" i="5" s="1"/>
  <c r="E21" i="11" s="1"/>
  <c r="E11" i="5" a="1"/>
  <c r="E11" i="5" s="1"/>
  <c r="E9" i="11" s="1"/>
  <c r="E19" i="5" a="1"/>
  <c r="E19" i="5" s="1"/>
  <c r="E17" i="11" s="1"/>
  <c r="E15" i="5" a="1"/>
  <c r="E15" i="5" s="1"/>
  <c r="E13" i="11" s="1"/>
  <c r="E17" i="5" a="1"/>
  <c r="E17" i="5" s="1"/>
  <c r="E15" i="11" s="1"/>
  <c r="E13" i="5" a="1"/>
  <c r="E13" i="5" s="1"/>
  <c r="E11" i="11" s="1"/>
  <c r="B26" i="9"/>
  <c r="C24" i="14"/>
  <c r="C24" i="12"/>
  <c r="B26" i="15"/>
  <c r="C7" i="2"/>
  <c r="F31" i="5"/>
  <c r="G31" i="5"/>
  <c r="G32" i="5" s="1"/>
  <c r="I31" i="5"/>
  <c r="H31" i="5"/>
  <c r="H32" i="5" s="1"/>
  <c r="E31" i="5"/>
  <c r="N100" i="1"/>
  <c r="C100" i="1" s="1"/>
  <c r="D13" i="11"/>
  <c r="N6" i="2"/>
  <c r="D15" i="11"/>
  <c r="D9" i="11"/>
  <c r="D19" i="11"/>
  <c r="C15" i="11"/>
  <c r="C11" i="11"/>
  <c r="C9" i="11"/>
  <c r="B9" i="11"/>
  <c r="D23" i="11"/>
  <c r="A9" i="11"/>
  <c r="C23" i="11"/>
  <c r="B21" i="11"/>
  <c r="N9" i="1"/>
  <c r="C9" i="1" s="1"/>
  <c r="N14" i="1"/>
  <c r="C14" i="1" s="1"/>
  <c r="N41" i="1"/>
  <c r="C41" i="1" s="1"/>
  <c r="C19" i="3" a="1"/>
  <c r="C19" i="3" s="1"/>
  <c r="C12" i="1"/>
  <c r="M20" i="2"/>
  <c r="M4" i="3" a="1"/>
  <c r="M4" i="3" s="1"/>
  <c r="M19" i="3"/>
  <c r="M234" i="1"/>
  <c r="K245" i="20" l="1"/>
  <c r="K244" i="20"/>
  <c r="K243" i="20"/>
  <c r="N20" i="2"/>
  <c r="I242" i="20"/>
  <c r="I14" i="20" s="1"/>
  <c r="J242" i="20"/>
  <c r="J14" i="20" s="1"/>
  <c r="H242" i="20"/>
  <c r="H14" i="20" s="1"/>
  <c r="B242" i="20"/>
  <c r="C242" i="20"/>
  <c r="C14" i="20" s="1"/>
  <c r="G242" i="20"/>
  <c r="G14" i="20" s="1"/>
  <c r="D242" i="20"/>
  <c r="D14" i="20" s="1"/>
  <c r="E242" i="20"/>
  <c r="E14" i="20" s="1"/>
  <c r="F242" i="20"/>
  <c r="F14" i="20" s="1"/>
  <c r="B30" i="15"/>
  <c r="B30" i="9"/>
  <c r="C28" i="12"/>
  <c r="B34" i="9"/>
  <c r="C32" i="14"/>
  <c r="C32" i="12"/>
  <c r="B34" i="15"/>
  <c r="B32" i="15"/>
  <c r="C30" i="14"/>
  <c r="C30" i="12"/>
  <c r="B32" i="9"/>
  <c r="C29" i="12"/>
  <c r="B31" i="15"/>
  <c r="C29" i="14"/>
  <c r="B31" i="9"/>
  <c r="B33" i="9"/>
  <c r="B33" i="15"/>
  <c r="C31" i="14"/>
  <c r="C31" i="12"/>
  <c r="H3" i="1" a="1"/>
  <c r="H3" i="1" s="1"/>
  <c r="F12" i="20" s="1"/>
  <c r="I4" i="1" a="1"/>
  <c r="I4" i="1" s="1"/>
  <c r="G13" i="20" s="1"/>
  <c r="F3" i="1" a="1"/>
  <c r="F3" i="1" s="1"/>
  <c r="D12" i="20" s="1"/>
  <c r="G3" i="1" a="1"/>
  <c r="G3" i="1" s="1"/>
  <c r="E12" i="20" s="1"/>
  <c r="K23" i="5"/>
  <c r="K11" i="5"/>
  <c r="K13" i="5"/>
  <c r="K15" i="5"/>
  <c r="K25" i="5"/>
  <c r="K17" i="5"/>
  <c r="K19" i="5"/>
  <c r="K21" i="5"/>
  <c r="J31" i="5"/>
  <c r="I32" i="5"/>
  <c r="C6" i="2"/>
  <c r="C20" i="2" s="1" a="1"/>
  <c r="C20" i="2" s="1"/>
  <c r="M4" i="2" a="1"/>
  <c r="M4" i="2" s="1"/>
  <c r="E4" i="1" a="1"/>
  <c r="E4" i="1" s="1"/>
  <c r="L4" i="1" a="1"/>
  <c r="L4" i="1" s="1"/>
  <c r="N234" i="1"/>
  <c r="H4" i="1" a="1"/>
  <c r="H4" i="1" s="1"/>
  <c r="D3" i="1" a="1"/>
  <c r="D3" i="1" s="1"/>
  <c r="B12" i="20" s="1"/>
  <c r="J4" i="1" a="1"/>
  <c r="J4" i="1" s="1"/>
  <c r="G4" i="1" a="1"/>
  <c r="G4" i="1" s="1"/>
  <c r="F4" i="1" a="1"/>
  <c r="F4" i="1" s="1"/>
  <c r="K3" i="1" a="1"/>
  <c r="K3" i="1" s="1"/>
  <c r="I12" i="20" s="1"/>
  <c r="D4" i="1" a="1"/>
  <c r="D4" i="1" s="1"/>
  <c r="E3" i="1" a="1"/>
  <c r="E3" i="1" s="1"/>
  <c r="C12" i="20" s="1"/>
  <c r="B5" i="5" a="1"/>
  <c r="B5" i="5" s="1"/>
  <c r="L3" i="1" a="1"/>
  <c r="L3" i="1" s="1"/>
  <c r="J12" i="20" s="1"/>
  <c r="J3" i="1" a="1"/>
  <c r="J3" i="1" s="1"/>
  <c r="H12" i="20" s="1"/>
  <c r="K4" i="1" a="1"/>
  <c r="K4" i="1" s="1"/>
  <c r="I3" i="1" a="1"/>
  <c r="I3" i="1" s="1"/>
  <c r="G12" i="20" s="1"/>
  <c r="C5" i="5" a="1"/>
  <c r="C5" i="5" s="1"/>
  <c r="G5" i="5" a="1"/>
  <c r="G5" i="5" s="1"/>
  <c r="F5" i="5" a="1"/>
  <c r="F5" i="5" s="1"/>
  <c r="I5" i="5" a="1"/>
  <c r="I5" i="5" s="1"/>
  <c r="H5" i="5" a="1"/>
  <c r="H5" i="5" s="1"/>
  <c r="D5" i="5" a="1"/>
  <c r="D5" i="5" s="1"/>
  <c r="E5" i="5" a="1"/>
  <c r="E5" i="5" s="1"/>
  <c r="M5" i="1" a="1"/>
  <c r="M5" i="1" s="1"/>
  <c r="C35" i="11" s="1"/>
  <c r="C7" i="1"/>
  <c r="C234" i="1" s="1" a="1"/>
  <c r="C234" i="1" s="1"/>
  <c r="N19" i="3"/>
  <c r="H2" i="3" l="1"/>
  <c r="H2" i="2"/>
  <c r="B14" i="20"/>
  <c r="K14" i="20" s="1"/>
  <c r="K242" i="20"/>
  <c r="I3" i="3"/>
  <c r="F29" i="11"/>
  <c r="F7" i="20"/>
  <c r="H3" i="2"/>
  <c r="F13" i="20"/>
  <c r="D29" i="11"/>
  <c r="D7" i="20"/>
  <c r="H29" i="11"/>
  <c r="H7" i="20"/>
  <c r="I29" i="11"/>
  <c r="I7" i="20"/>
  <c r="B29" i="11"/>
  <c r="B7" i="20"/>
  <c r="G29" i="11"/>
  <c r="G7" i="20"/>
  <c r="D3" i="3"/>
  <c r="B13" i="20"/>
  <c r="L3" i="3"/>
  <c r="J13" i="20"/>
  <c r="E3" i="3"/>
  <c r="C13" i="20"/>
  <c r="E29" i="11"/>
  <c r="E7" i="20"/>
  <c r="F3" i="3"/>
  <c r="D13" i="20"/>
  <c r="K3" i="3"/>
  <c r="I13" i="20"/>
  <c r="G3" i="2"/>
  <c r="E13" i="20"/>
  <c r="C29" i="11"/>
  <c r="C7" i="20"/>
  <c r="J3" i="2"/>
  <c r="H13" i="20"/>
  <c r="K12" i="20"/>
  <c r="E13" i="12"/>
  <c r="E13" i="14"/>
  <c r="E24" i="15"/>
  <c r="E24" i="9"/>
  <c r="E20" i="5"/>
  <c r="E18" i="11" s="1"/>
  <c r="B18" i="5"/>
  <c r="B16" i="11" s="1"/>
  <c r="A24" i="5"/>
  <c r="A22" i="11" s="1"/>
  <c r="H26" i="5"/>
  <c r="H24" i="11" s="1"/>
  <c r="I12" i="5"/>
  <c r="I10" i="11" s="1"/>
  <c r="B22" i="5"/>
  <c r="B20" i="11" s="1"/>
  <c r="H16" i="5"/>
  <c r="H14" i="11" s="1"/>
  <c r="B14" i="5"/>
  <c r="B12" i="11" s="1"/>
  <c r="F26" i="5"/>
  <c r="F24" i="11" s="1"/>
  <c r="E26" i="5"/>
  <c r="E24" i="11" s="1"/>
  <c r="I22" i="5"/>
  <c r="I20" i="11" s="1"/>
  <c r="I26" i="5"/>
  <c r="I24" i="11" s="1"/>
  <c r="A26" i="5"/>
  <c r="A24" i="11" s="1"/>
  <c r="D26" i="5"/>
  <c r="D24" i="11" s="1"/>
  <c r="F18" i="5"/>
  <c r="F16" i="11" s="1"/>
  <c r="H14" i="5"/>
  <c r="H12" i="11" s="1"/>
  <c r="B24" i="5"/>
  <c r="B22" i="11" s="1"/>
  <c r="A22" i="5"/>
  <c r="A20" i="11" s="1"/>
  <c r="I18" i="5"/>
  <c r="I16" i="11" s="1"/>
  <c r="G22" i="5"/>
  <c r="G20" i="11" s="1"/>
  <c r="D18" i="5"/>
  <c r="D16" i="11" s="1"/>
  <c r="B26" i="5"/>
  <c r="B24" i="11" s="1"/>
  <c r="C26" i="5"/>
  <c r="C24" i="11" s="1"/>
  <c r="I24" i="5"/>
  <c r="I22" i="11" s="1"/>
  <c r="D22" i="5"/>
  <c r="D20" i="11" s="1"/>
  <c r="E18" i="5"/>
  <c r="E16" i="11" s="1"/>
  <c r="A18" i="5"/>
  <c r="A16" i="11" s="1"/>
  <c r="E24" i="5"/>
  <c r="E22" i="11" s="1"/>
  <c r="H24" i="5"/>
  <c r="H22" i="11" s="1"/>
  <c r="C18" i="5"/>
  <c r="C16" i="11" s="1"/>
  <c r="H18" i="5"/>
  <c r="H16" i="11" s="1"/>
  <c r="G26" i="5"/>
  <c r="G24" i="11" s="1"/>
  <c r="F24" i="5"/>
  <c r="F22" i="11" s="1"/>
  <c r="G18" i="5"/>
  <c r="G16" i="11" s="1"/>
  <c r="G24" i="5"/>
  <c r="G22" i="11" s="1"/>
  <c r="D24" i="5"/>
  <c r="D22" i="11" s="1"/>
  <c r="H22" i="5"/>
  <c r="H20" i="11" s="1"/>
  <c r="D16" i="5"/>
  <c r="D14" i="11" s="1"/>
  <c r="C24" i="5"/>
  <c r="C22" i="11" s="1"/>
  <c r="D20" i="5"/>
  <c r="D18" i="11" s="1"/>
  <c r="F22" i="5"/>
  <c r="F20" i="11" s="1"/>
  <c r="I16" i="5"/>
  <c r="I14" i="11" s="1"/>
  <c r="I14" i="5"/>
  <c r="I12" i="11" s="1"/>
  <c r="H20" i="5"/>
  <c r="H18" i="11" s="1"/>
  <c r="B20" i="5"/>
  <c r="B18" i="11" s="1"/>
  <c r="G12" i="5"/>
  <c r="G10" i="11" s="1"/>
  <c r="C20" i="5"/>
  <c r="C18" i="11" s="1"/>
  <c r="I20" i="5"/>
  <c r="I18" i="11" s="1"/>
  <c r="E14" i="5"/>
  <c r="E12" i="11" s="1"/>
  <c r="F14" i="5"/>
  <c r="F12" i="11" s="1"/>
  <c r="F12" i="5"/>
  <c r="F10" i="11" s="1"/>
  <c r="C16" i="5"/>
  <c r="C14" i="11" s="1"/>
  <c r="A20" i="5"/>
  <c r="A18" i="11" s="1"/>
  <c r="A16" i="5"/>
  <c r="A14" i="11" s="1"/>
  <c r="F16" i="5"/>
  <c r="F14" i="11" s="1"/>
  <c r="B16" i="5"/>
  <c r="B14" i="11" s="1"/>
  <c r="E22" i="5"/>
  <c r="E20" i="11" s="1"/>
  <c r="C22" i="5"/>
  <c r="C20" i="11" s="1"/>
  <c r="E16" i="5"/>
  <c r="E14" i="11" s="1"/>
  <c r="G14" i="5"/>
  <c r="G12" i="11" s="1"/>
  <c r="C12" i="5"/>
  <c r="C10" i="11" s="1"/>
  <c r="E12" i="5"/>
  <c r="E10" i="11" s="1"/>
  <c r="A12" i="5"/>
  <c r="A10" i="11" s="1"/>
  <c r="F20" i="5"/>
  <c r="F18" i="11" s="1"/>
  <c r="D12" i="5"/>
  <c r="D10" i="11" s="1"/>
  <c r="B12" i="5"/>
  <c r="B10" i="11" s="1"/>
  <c r="H12" i="5"/>
  <c r="H10" i="11" s="1"/>
  <c r="C14" i="5"/>
  <c r="C12" i="11" s="1"/>
  <c r="A14" i="5"/>
  <c r="A12" i="11" s="1"/>
  <c r="G20" i="5"/>
  <c r="G18" i="11" s="1"/>
  <c r="D14" i="5"/>
  <c r="D12" i="11" s="1"/>
  <c r="G16" i="5"/>
  <c r="G14" i="11" s="1"/>
  <c r="D6" i="1"/>
  <c r="J30" i="5"/>
  <c r="E27" i="5"/>
  <c r="E6" i="11" s="1"/>
  <c r="A32" i="5"/>
  <c r="E32" i="5"/>
  <c r="D32" i="5"/>
  <c r="B32" i="5"/>
  <c r="F32" i="5"/>
  <c r="C32" i="5"/>
  <c r="H27" i="5"/>
  <c r="H6" i="11" s="1"/>
  <c r="I2" i="2"/>
  <c r="C27" i="5"/>
  <c r="C6" i="11" s="1"/>
  <c r="D27" i="5"/>
  <c r="D6" i="11" s="1"/>
  <c r="E2" i="2"/>
  <c r="L2" i="2"/>
  <c r="A27" i="5"/>
  <c r="A6" i="11" s="1"/>
  <c r="J2" i="3"/>
  <c r="G27" i="5"/>
  <c r="G6" i="11" s="1"/>
  <c r="F2" i="2"/>
  <c r="F2" i="3"/>
  <c r="E3" i="2"/>
  <c r="L3" i="2"/>
  <c r="G3" i="3"/>
  <c r="J3" i="3"/>
  <c r="D2" i="3"/>
  <c r="J2" i="2"/>
  <c r="L2" i="3"/>
  <c r="D2" i="2"/>
  <c r="H3" i="3"/>
  <c r="B27" i="5"/>
  <c r="B6" i="11" s="1"/>
  <c r="F3" i="2"/>
  <c r="I27" i="5"/>
  <c r="I6" i="11" s="1"/>
  <c r="E2" i="3"/>
  <c r="K3" i="2"/>
  <c r="G2" i="3"/>
  <c r="D3" i="2"/>
  <c r="K2" i="2"/>
  <c r="G2" i="2"/>
  <c r="K2" i="3"/>
  <c r="M3" i="1"/>
  <c r="I3" i="2"/>
  <c r="I2" i="3"/>
  <c r="F27" i="5"/>
  <c r="F6" i="11" s="1"/>
  <c r="M4" i="1"/>
  <c r="I6" i="5"/>
  <c r="H7" i="5" l="1"/>
  <c r="H9" i="20" s="1"/>
  <c r="B22" i="12"/>
  <c r="I7" i="5"/>
  <c r="I9" i="20" s="1"/>
  <c r="F14" i="12"/>
  <c r="H14" i="12" s="1"/>
  <c r="F14" i="14"/>
  <c r="H14" i="14" s="1"/>
  <c r="F21" i="12"/>
  <c r="H21" i="12" s="1"/>
  <c r="F18" i="12"/>
  <c r="H18" i="12" s="1"/>
  <c r="F16" i="12"/>
  <c r="H16" i="12" s="1"/>
  <c r="F16" i="14"/>
  <c r="H16" i="14" s="1"/>
  <c r="F17" i="14"/>
  <c r="H17" i="14" s="1"/>
  <c r="F15" i="14"/>
  <c r="H15" i="14" s="1"/>
  <c r="F15" i="12"/>
  <c r="H15" i="12" s="1"/>
  <c r="G7" i="5"/>
  <c r="G9" i="20" s="1"/>
  <c r="E7" i="5"/>
  <c r="E9" i="20" s="1"/>
  <c r="C34" i="11"/>
  <c r="F19" i="12"/>
  <c r="H19" i="12" s="1"/>
  <c r="F17" i="12"/>
  <c r="H17" i="12" s="1"/>
  <c r="F19" i="14"/>
  <c r="H19" i="14" s="1"/>
  <c r="K13" i="20"/>
  <c r="F21" i="14"/>
  <c r="H21" i="14" s="1"/>
  <c r="I30" i="11"/>
  <c r="I8" i="20"/>
  <c r="F20" i="14"/>
  <c r="H20" i="14" s="1"/>
  <c r="D7" i="5"/>
  <c r="D9" i="20" s="1"/>
  <c r="F20" i="12"/>
  <c r="H20" i="12" s="1"/>
  <c r="B7" i="5"/>
  <c r="B9" i="20" s="1"/>
  <c r="F18" i="14"/>
  <c r="H18" i="14" s="1"/>
  <c r="C7" i="5"/>
  <c r="C9" i="20" s="1"/>
  <c r="F7" i="5"/>
  <c r="F9" i="20" s="1"/>
  <c r="F31" i="15"/>
  <c r="F30" i="15"/>
  <c r="F33" i="15"/>
  <c r="H32" i="15"/>
  <c r="E23" i="15"/>
  <c r="B22" i="14"/>
  <c r="H29" i="15"/>
  <c r="H27" i="15"/>
  <c r="H34" i="15"/>
  <c r="H26" i="15"/>
  <c r="H31" i="15"/>
  <c r="H28" i="15"/>
  <c r="E12" i="14"/>
  <c r="H33" i="15"/>
  <c r="H30" i="15"/>
  <c r="F34" i="15"/>
  <c r="F26" i="15"/>
  <c r="F32" i="15"/>
  <c r="B33" i="12"/>
  <c r="B33" i="14"/>
  <c r="F27" i="15"/>
  <c r="F29" i="15"/>
  <c r="F28" i="15"/>
  <c r="E12" i="12"/>
  <c r="J29" i="5"/>
  <c r="F34" i="9"/>
  <c r="F27" i="9"/>
  <c r="F28" i="9"/>
  <c r="F29" i="9"/>
  <c r="F30" i="9"/>
  <c r="F31" i="9"/>
  <c r="F32" i="9"/>
  <c r="F33" i="9"/>
  <c r="J7" i="11"/>
  <c r="H33" i="9"/>
  <c r="H32" i="9"/>
  <c r="E23" i="9"/>
  <c r="H31" i="9"/>
  <c r="H30" i="9"/>
  <c r="H29" i="9"/>
  <c r="H28" i="9"/>
  <c r="H27" i="9"/>
  <c r="H26" i="9"/>
  <c r="H34" i="9"/>
  <c r="F26" i="9"/>
  <c r="H30" i="5"/>
  <c r="F30" i="5"/>
  <c r="E30" i="5"/>
  <c r="D30" i="5"/>
  <c r="B30" i="5"/>
  <c r="A30" i="5"/>
  <c r="I30" i="5"/>
  <c r="C30" i="5"/>
  <c r="G30" i="5"/>
  <c r="J32" i="5"/>
  <c r="C28" i="5"/>
  <c r="C7" i="11" s="1"/>
  <c r="F26" i="12" s="1"/>
  <c r="A3" i="5"/>
  <c r="J3" i="5"/>
  <c r="E29" i="5"/>
  <c r="F28" i="5"/>
  <c r="F7" i="11" s="1"/>
  <c r="F29" i="12" s="1"/>
  <c r="B29" i="5"/>
  <c r="A29" i="5"/>
  <c r="I29" i="5"/>
  <c r="J8" i="6"/>
  <c r="E28" i="5"/>
  <c r="E7" i="11" s="1"/>
  <c r="F28" i="12" s="1"/>
  <c r="A28" i="5"/>
  <c r="A7" i="11" s="1"/>
  <c r="F24" i="12" s="1"/>
  <c r="G28" i="5"/>
  <c r="G7" i="11" s="1"/>
  <c r="F30" i="12" s="1"/>
  <c r="H29" i="5"/>
  <c r="D29" i="5"/>
  <c r="G29" i="5"/>
  <c r="H28" i="5"/>
  <c r="H7" i="11" s="1"/>
  <c r="F31" i="12" s="1"/>
  <c r="D28" i="5"/>
  <c r="D7" i="11" s="1"/>
  <c r="F27" i="12" s="1"/>
  <c r="I28" i="5"/>
  <c r="I7" i="11" s="1"/>
  <c r="F32" i="12" s="1"/>
  <c r="C29" i="5"/>
  <c r="B28" i="5"/>
  <c r="B7" i="11" s="1"/>
  <c r="F25" i="12" s="1"/>
  <c r="F29" i="5"/>
  <c r="D5" i="3"/>
  <c r="D5" i="2"/>
  <c r="J28" i="5"/>
  <c r="M3" i="3"/>
  <c r="M2" i="2"/>
  <c r="M3" i="2"/>
  <c r="M2" i="3"/>
  <c r="G6" i="5"/>
  <c r="B6" i="5"/>
  <c r="E6" i="5"/>
  <c r="C6" i="5"/>
  <c r="D6" i="5"/>
  <c r="H6" i="5"/>
  <c r="F6" i="5"/>
  <c r="H31" i="11" l="1"/>
  <c r="E33" i="5"/>
  <c r="G33" i="5"/>
  <c r="C33" i="5"/>
  <c r="I31" i="11"/>
  <c r="G31" i="11"/>
  <c r="H33" i="5"/>
  <c r="E31" i="11"/>
  <c r="D31" i="11"/>
  <c r="F31" i="11"/>
  <c r="B31" i="11"/>
  <c r="D30" i="11"/>
  <c r="D8" i="20"/>
  <c r="H30" i="11"/>
  <c r="H8" i="20"/>
  <c r="C31" i="11"/>
  <c r="G30" i="11"/>
  <c r="G8" i="20"/>
  <c r="C30" i="11"/>
  <c r="C8" i="20"/>
  <c r="B30" i="11"/>
  <c r="B8" i="20"/>
  <c r="F30" i="11"/>
  <c r="F8" i="20"/>
  <c r="E30" i="11"/>
  <c r="E8" i="20"/>
  <c r="F33" i="5"/>
  <c r="I33" i="5"/>
  <c r="A33" i="5"/>
  <c r="B33" i="5"/>
  <c r="D33" i="5"/>
  <c r="F25" i="14"/>
  <c r="F28" i="14"/>
  <c r="F30" i="14"/>
  <c r="F26" i="14"/>
  <c r="F24" i="14"/>
  <c r="J13" i="14"/>
  <c r="I24" i="15"/>
  <c r="F29" i="14"/>
  <c r="J12" i="14"/>
  <c r="I23" i="15"/>
  <c r="F27" i="14"/>
  <c r="F32" i="14"/>
  <c r="F31" i="14"/>
  <c r="J13" i="12"/>
  <c r="J12" i="12"/>
  <c r="I24" i="9"/>
  <c r="I23" i="9"/>
  <c r="A2" i="5"/>
  <c r="A34" i="5" l="1"/>
  <c r="D34" i="5"/>
  <c r="I34" i="5"/>
  <c r="B34" i="5"/>
  <c r="F34" i="5"/>
  <c r="E34" i="5"/>
  <c r="H34" i="5"/>
  <c r="G34" i="5"/>
  <c r="C34" i="5"/>
  <c r="H5" i="6" l="1"/>
  <c r="H8" i="6" s="1"/>
  <c r="I5" i="6"/>
  <c r="I8" i="6" s="1"/>
  <c r="F5" i="6"/>
  <c r="F8" i="6" s="1"/>
  <c r="G5" i="6"/>
  <c r="G8" i="6" s="1"/>
  <c r="D5" i="6"/>
  <c r="D8" i="6" s="1"/>
  <c r="C5" i="6"/>
  <c r="C8" i="6" s="1"/>
  <c r="E5" i="6"/>
  <c r="E8" i="6" s="1"/>
  <c r="B5" i="6"/>
  <c r="B8" i="6" s="1"/>
  <c r="A5" i="6"/>
  <c r="A8" i="6" s="1"/>
  <c r="H6" i="6" l="1"/>
  <c r="H7" i="6"/>
  <c r="A6" i="6"/>
  <c r="I6" i="6"/>
  <c r="I7" i="6"/>
  <c r="F6" i="6"/>
  <c r="F7" i="6"/>
  <c r="D7" i="6"/>
  <c r="G7" i="6"/>
  <c r="G6" i="6"/>
  <c r="B6" i="6"/>
  <c r="D6" i="6"/>
  <c r="E7" i="6"/>
  <c r="C6" i="6"/>
  <c r="B7" i="6"/>
  <c r="C7" i="6"/>
  <c r="A7" i="6"/>
  <c r="E6" i="6"/>
</calcChain>
</file>

<file path=xl/sharedStrings.xml><?xml version="1.0" encoding="utf-8"?>
<sst xmlns="http://schemas.openxmlformats.org/spreadsheetml/2006/main" count="524" uniqueCount="234">
  <si>
    <t>STT</t>
  </si>
  <si>
    <t>ĐỌC PHIẾU</t>
  </si>
  <si>
    <t>Ứng cử viên</t>
  </si>
  <si>
    <t>TỔNG CỘNG</t>
  </si>
  <si>
    <t>PHIẾU BẦU CỬ</t>
  </si>
  <si>
    <t>- Phiếu gạch người thứ 2 và thứ 3 thì gõ: 23</t>
  </si>
  <si>
    <t>- Phiếu gạch người thứ 1, gạch người thứ 2 và người thứ 5 thì gõ: 125</t>
  </si>
  <si>
    <t>TỔNG</t>
  </si>
  <si>
    <t>Số lượng ứng cử:</t>
  </si>
  <si>
    <r>
      <t xml:space="preserve">Create by: </t>
    </r>
    <r>
      <rPr>
        <b/>
        <sz val="10"/>
        <color indexed="10"/>
        <rFont val="Arial"/>
        <family val="2"/>
      </rPr>
      <t>MAI DUC TUAN</t>
    </r>
  </si>
  <si>
    <t>Phiếu được bầu</t>
  </si>
  <si>
    <t>BẢNG TỔNG HỢP KIỂM PHIẾU</t>
  </si>
  <si>
    <t>Số phiếu bầu</t>
  </si>
  <si>
    <t>Lượt phiếu bầu</t>
  </si>
  <si>
    <t>Tỷ lệ %</t>
  </si>
  <si>
    <t>THỐNG KÊ
CHI TIẾT</t>
  </si>
  <si>
    <t>Họ tên UCV 1:</t>
  </si>
  <si>
    <t>Họ tên UCV 2:</t>
  </si>
  <si>
    <t>Họ tên UCV 3:</t>
  </si>
  <si>
    <t>Họ tên UCV 4:</t>
  </si>
  <si>
    <t>Họ tên UCV 5:</t>
  </si>
  <si>
    <t>Họ tên UCV 6:</t>
  </si>
  <si>
    <t>Họ tên UCV 7:</t>
  </si>
  <si>
    <t>Họ tên UCV 8:</t>
  </si>
  <si>
    <t>Họ tên UCV 9:</t>
  </si>
  <si>
    <t>Võ Đức Ân</t>
  </si>
  <si>
    <t>Hồ văn Công</t>
  </si>
  <si>
    <t>Nguyễn Công Kha</t>
  </si>
  <si>
    <t>Nguyễn Tấn Khôi</t>
  </si>
  <si>
    <t>Lê Viết Mẫn</t>
  </si>
  <si>
    <t>Hồ Ngọc Nghĩa</t>
  </si>
  <si>
    <t>Lê Văn Trung</t>
  </si>
  <si>
    <t>Số phiếu trúng:</t>
  </si>
  <si>
    <t>Tổng số phiếu nhập:</t>
  </si>
  <si>
    <t>Phiếu không trúng:</t>
  </si>
  <si>
    <t>Số phiếu hợp lệ:</t>
  </si>
  <si>
    <r>
      <rPr>
        <b/>
        <sz val="10"/>
        <rFont val="Arial"/>
        <family val="2"/>
      </rPr>
      <t>Bước 2</t>
    </r>
    <r>
      <rPr>
        <sz val="10"/>
        <rFont val="Arial"/>
        <family val="2"/>
      </rPr>
      <t>: Vào Sheet 'Bang1', Nhập số liệu khiểm phiếu:</t>
    </r>
  </si>
  <si>
    <t>Phiếu không hợp lệ Bảng 2:</t>
  </si>
  <si>
    <t>Tổng số phiếu không hợp lệ:</t>
  </si>
  <si>
    <t>- Phiếu gạch người thứ nhất và người thứ 2 thì gõ: 12</t>
  </si>
  <si>
    <t>Số lượng bầu:</t>
  </si>
  <si>
    <t>Số lượng cử tri:</t>
  </si>
  <si>
    <t>Chúc Anh/chị kiểm phiếu bầu cử thành công !</t>
  </si>
  <si>
    <t>http://mdt.vn</t>
  </si>
  <si>
    <r>
      <t>(Anh chị sử dụng thấy tiện lợi và hài lòng, xin đóng góp kinh phí cho tác giả thay lời cảm ơn, STK 8856526578 - BIDV.
Nếu có thắc mắc chưa hiểu, xin vui lòng liên hệ theo SĐT:</t>
    </r>
    <r>
      <rPr>
        <b/>
        <sz val="9"/>
        <color rgb="FF00B050"/>
        <rFont val="Arial"/>
        <family val="2"/>
      </rPr>
      <t xml:space="preserve"> 0856526578</t>
    </r>
    <r>
      <rPr>
        <sz val="9"/>
        <rFont val="Arial"/>
        <family val="2"/>
      </rPr>
      <t xml:space="preserve"> - MAI DUC TUAN, Email address: maiductuan@gmail.com)</t>
    </r>
  </si>
  <si>
    <t>DANH SÁCH SẮP XẾP TỪ CAO ĐẾN THẤP</t>
  </si>
  <si>
    <t>(Phiếu được bầu)</t>
  </si>
  <si>
    <r>
      <t xml:space="preserve">Create by: </t>
    </r>
    <r>
      <rPr>
        <b/>
        <sz val="10"/>
        <color rgb="FFFF0000"/>
        <rFont val="Arial"/>
        <family val="2"/>
      </rPr>
      <t>MAI DUC TUAN</t>
    </r>
    <r>
      <rPr>
        <sz val="10"/>
        <rFont val="Arial"/>
        <family val="2"/>
      </rPr>
      <t xml:space="preserve">
Phone number: </t>
    </r>
    <r>
      <rPr>
        <b/>
        <sz val="10"/>
        <color rgb="FF008000"/>
        <rFont val="Arial"/>
        <family val="2"/>
      </rPr>
      <t>0856526578</t>
    </r>
    <r>
      <rPr>
        <sz val="10"/>
        <rFont val="Arial"/>
        <family val="2"/>
      </rPr>
      <t xml:space="preserve"> - Email address: maiductuan@gmail.com</t>
    </r>
  </si>
  <si>
    <t>Phiếu bầu Quốc hội:</t>
  </si>
  <si>
    <t>Phiếu bầu cấp Tỉnh:</t>
  </si>
  <si>
    <t>Phiếu bầu cấp Xã:</t>
  </si>
  <si>
    <t>Tổng phiếu nhận về:</t>
  </si>
  <si>
    <t>Tổng</t>
  </si>
  <si>
    <t>Số phiếu không dùng:</t>
  </si>
  <si>
    <t>Thông kê chung Phiếu bầu 1, phiếu bầu 2,…</t>
  </si>
  <si>
    <t>TỔNG HỢP KẾT QUẢ BẦU CỬ</t>
  </si>
  <si>
    <t>Phiếu phát ra:</t>
  </si>
  <si>
    <t>Phiếu đổi, hỏng:</t>
  </si>
  <si>
    <t>Kiểm kê</t>
  </si>
  <si>
    <r>
      <t xml:space="preserve">Phone number:  </t>
    </r>
    <r>
      <rPr>
        <b/>
        <sz val="8"/>
        <color rgb="FF00B050"/>
        <rFont val="Arial"/>
        <family val="2"/>
      </rPr>
      <t>0856526578</t>
    </r>
    <r>
      <rPr>
        <sz val="8"/>
        <rFont val="Arial"/>
        <family val="2"/>
      </rPr>
      <t xml:space="preserve"> - Email address: maiductuan@gmail.com</t>
    </r>
  </si>
  <si>
    <r>
      <t xml:space="preserve">Create by: </t>
    </r>
    <r>
      <rPr>
        <b/>
        <sz val="8"/>
        <color indexed="10"/>
        <rFont val="Arial"/>
        <family val="2"/>
      </rPr>
      <t>MAI DUC TUAN</t>
    </r>
  </si>
  <si>
    <t>Phạm Minh Tuấn</t>
  </si>
  <si>
    <t>Bùi Anh Vũ</t>
  </si>
  <si>
    <t>Mẫu số 32/HĐBC</t>
  </si>
  <si>
    <t>PHƯỜNG SƠN TRÀ</t>
  </si>
  <si>
    <t>Độc lập - Tự do - Hạnh phúc</t>
  </si>
  <si>
    <t>Thuộc xã/phường/đặc khu: Phường Sơn Trà.</t>
  </si>
  <si>
    <t>Tỉnh/thành phố: Thành phố Đà Nẵng.</t>
  </si>
  <si>
    <t>Kết quả kiểm kê việc sử dụng phiếu bầu cử như sau:</t>
  </si>
  <si>
    <t>(Ký, ghi rõ họ và tên)</t>
  </si>
  <si>
    <t>TỔ BẦU CỬ SỐ 18</t>
  </si>
  <si>
    <t xml:space="preserve">CỘNG HÒA XÃ HỘI CHỦ NGHĨA VIỆT NAM </t>
  </si>
  <si>
    <t>Phiếu không hợp lệ Bảng 3:</t>
  </si>
  <si>
    <t>1. Số phiếu Tổ bầu cử đã nhận về là:</t>
  </si>
  <si>
    <t>Phiếu</t>
  </si>
  <si>
    <t>Trong đó:</t>
  </si>
  <si>
    <t>Phiếu bầu cử đại biểu Quốc hội là:</t>
  </si>
  <si>
    <t>Phiếu bầu cử đại biểu HĐND cấp tỉnh là:</t>
  </si>
  <si>
    <t>Phiếu bầu cử đại biểu HĐND cấp xã là:</t>
  </si>
  <si>
    <t>phiếu</t>
  </si>
  <si>
    <t>2. Số phiếu phát ra là:</t>
  </si>
  <si>
    <t>3. Số phiếu cử tri đổi do gạch hỏng là:</t>
  </si>
  <si>
    <t xml:space="preserve">        Sau khi kiểm kê, Tổ bầu cử đã niêm phong toàn bộ số phiếu chưa sử dụng và số phiếu cử tri đổi do gạch hỏng. </t>
  </si>
  <si>
    <t xml:space="preserve">        Vào hồi 19 giờ 00 ngày 15 tháng 3 năm 2026, Tổ trưởng Tổ bầu cử tuyên bố kết thúc cuộc bầu cử đại biểu Quốc hội khóa XVI và đại biểu Hội đồng nhân dân các cấp nhiệm kỳ 2026-2031. 
        Trước khi mở hòm phiếu, Tổ bầu cử đã tiến hành kiểm kê và lập biên bản về việc sử dụng phiếu bầu dưới sự chứng kiến của hai cử tri không phải là người ứng cử gồm:</t>
  </si>
  <si>
    <t>BIÊN BẢN KIỂM KÊ VIỆC SỬ DỤNG PHIẾU BẦU CỬ
ĐẠI BIỂU QUỐC HỘI KHÓA XVI VÀ ĐẠI BIỂU HỘI ĐỒNG NHÂN DÂN 
CÁC CẤP NHIỆM KỲ 2026-2031</t>
  </si>
  <si>
    <t xml:space="preserve">        Biên bản kiểm kê việc sử dụng phiếu bầu được lập thành 05 bản và được gửi đến:</t>
  </si>
  <si>
    <t xml:space="preserve">        - Ban bầu cử đại biểu Quốc hội, đơn vị bầu cử số 03 (kèm theo số phiếu bầu cử đại biểu Quốc hội đã được niêm phong);</t>
  </si>
  <si>
    <t xml:space="preserve">        - Ủy ban nhân dân, Ban thường trực Ủy ban Mặt trận Tổ quốc Việt Nam cùng cấp./.</t>
  </si>
  <si>
    <t>CỬ TRI THỨ NHẤT
CHỨNG KIẾN VIỆC KIỂM PHIẾU</t>
  </si>
  <si>
    <t>TM. TỔ BẦU CỬ
TỔ TRƯỞNG</t>
  </si>
  <si>
    <t>THƯ KÝ
TỔ BẦU CỬ</t>
  </si>
  <si>
    <t>(Ký, ghi rõ họ và tên, đóng dấu của Tổ bầu cử)</t>
  </si>
  <si>
    <t xml:space="preserve">        - Ban bầu cử đại biểu Hội đồng nhân dân phường Sơn Trà đơn vị bầu cử số 08 (kèm theo số phiếu bầu cử đại biểu Hội đồng nhân dân cấp xã đã được niêm phong);</t>
  </si>
  <si>
    <t>Khu vực bỏ phiếu số: 08</t>
  </si>
  <si>
    <t>1. Ông Nguyễn Văn Hùng, Nơi ở hiện nay: 68 Dương Lâm, Sơn Trà, Đà Nẵng</t>
  </si>
  <si>
    <t>2. Bà Nguyễn Thị Nguyệt, Nơi ở hiện nay: 86 Phạm Thông, Sơn Trà, Đà Nẵng</t>
  </si>
  <si>
    <t xml:space="preserve">        - Ban bầu cử đại biểu Hội đồng nhân dân thành phố Đà Nẵng đơn vị bầu cử số 08 (kèm theo số phiếu bầu cử đại biểu Hội đồng nhân dân cấp tỉnh đã được niêm phong);</t>
  </si>
  <si>
    <t>Sơn Trà, ngày 15 tháng 3 năm 2026</t>
  </si>
  <si>
    <t>Mẫu số 18/HĐBC-QH</t>
  </si>
  <si>
    <t>THÀNH PHỐ ĐÀ NẴNG</t>
  </si>
  <si>
    <t xml:space="preserve">BIÊN BẢN KẾT QUẢ KIỂM PHIẾU BẦU CỬ ĐẠI BIỂU
QUỐC HỘI KHÓA XVI CỦA TỔ BẦU CỬ </t>
  </si>
  <si>
    <t>Đơn vị bầu cử đại biểu Quốc hội số: 08</t>
  </si>
  <si>
    <t>Ngày 15 tháng 3 năm 2026, Tổ bầu cử gồm có:</t>
  </si>
  <si>
    <t>1. Ông Nguyễn Doãn Vĩnh Sang,       Tổ trưởng</t>
  </si>
  <si>
    <t>2. Ông Mai Đức Tuấn,                       Thư ký</t>
  </si>
  <si>
    <t>3. Ông Phạm Ngọc Hào,                    Ủy viên</t>
  </si>
  <si>
    <t>4. Ông Đoàn Văn Tồn,                      Ủy viên</t>
  </si>
  <si>
    <t>người</t>
  </si>
  <si>
    <t>- Số cử tri đã tham gia bỏ phiếu:</t>
  </si>
  <si>
    <t>- Tỷ lệ cử tri đã tham gia bỏ phiếu so với tổng số cử tri:</t>
  </si>
  <si>
    <t>- Số phiếu thu vào:</t>
  </si>
  <si>
    <t>- Số phiếu phát ra:</t>
  </si>
  <si>
    <t>- Số phiếu hợp lệ:</t>
  </si>
  <si>
    <t>- Số phiếu không hợp lệ:</t>
  </si>
  <si>
    <t>- Chiếm tỷ lệ:</t>
  </si>
  <si>
    <t xml:space="preserve">- Số phiếu bầu cho mỗi người ứng cử như sau: </t>
  </si>
  <si>
    <t>1.</t>
  </si>
  <si>
    <t xml:space="preserve">được </t>
  </si>
  <si>
    <t>phiếu/</t>
  </si>
  <si>
    <t>phiếu hợp lệ</t>
  </si>
  <si>
    <t>2.</t>
  </si>
  <si>
    <t>3.</t>
  </si>
  <si>
    <t>4.</t>
  </si>
  <si>
    <t>5.</t>
  </si>
  <si>
    <t>6.</t>
  </si>
  <si>
    <t>7.</t>
  </si>
  <si>
    <t>8.</t>
  </si>
  <si>
    <t>9.</t>
  </si>
  <si>
    <t xml:space="preserve">        Trong ngày bầu cử và thời gian kiểm phiếu, không xảy ra khiếu nại, tố cáo. 
        Những vấn đề hoặc khiếu nại, tố cáo mà Tổ bầu cử chưa giải quyết được và kiến nghị: Không có.</t>
  </si>
  <si>
    <t xml:space="preserve">        Biên bản này được hoàn thành vào hồi 21 giờ 30 phút, ngày 15 tháng 3 năm 2026, được lập thành 03 bản và được gửi đến Ban bầu cử đại biểu Quốc hội, Ủy ban nhân dân, Ban thường trực Ủy ban Mặt trận Tổ quốc Việt Nam phường Sơn Trà.</t>
  </si>
  <si>
    <t>- Tổng số cử tri của khu vực bỏ phiếu:</t>
  </si>
  <si>
    <t>BẢNG DỮ LIỆU HIỂN THỊ CHO BIÊN BẢN
KIỂM KÊ VIỆC SỬ DỤNG PHIẾU BẦU CỬ</t>
  </si>
  <si>
    <t>a)</t>
  </si>
  <si>
    <t>b)</t>
  </si>
  <si>
    <t>c)</t>
  </si>
  <si>
    <t>d)</t>
  </si>
  <si>
    <t>e)</t>
  </si>
  <si>
    <t>g)</t>
  </si>
  <si>
    <t>h)</t>
  </si>
  <si>
    <t>i)</t>
  </si>
  <si>
    <t>k)</t>
  </si>
  <si>
    <t>Số phiếu bầu cho 5 đại biểu:</t>
  </si>
  <si>
    <t>Số phiếu bầu cho 4 đại biểu:</t>
  </si>
  <si>
    <t>Số phiếu bầu cho 3 đại biểu:</t>
  </si>
  <si>
    <t>Số phiếu bầu cho 8 đại biểu:</t>
  </si>
  <si>
    <t>Số phiếu bầu cho 7 đại biểu:</t>
  </si>
  <si>
    <t>Số phiếu bầu cho 6 đại biểu:</t>
  </si>
  <si>
    <t>Số phiếu bầu cho 2 đại biểu:</t>
  </si>
  <si>
    <t>Số phiếu bầu cho 1 đại biểu:</t>
  </si>
  <si>
    <t>lượt phiếu bầu</t>
  </si>
  <si>
    <t>Ông</t>
  </si>
  <si>
    <t>(Ký, ghi rõ họ và tên, đóng dấu)</t>
  </si>
  <si>
    <t>TỔ BẦU CỬ TỔ TRƯỞNG</t>
  </si>
  <si>
    <t xml:space="preserve">Mẫu Phụ lục kiểm phiếu số 1 - bầu cử Quốc hội </t>
  </si>
  <si>
    <t>; Tỷ lệ so với tổng số phiếu thu vào:</t>
  </si>
  <si>
    <r>
      <rPr>
        <b/>
        <sz val="13"/>
        <rFont val="Times New Roman"/>
        <family val="1"/>
      </rPr>
      <t>PHỤ LỤC KIỂM PHIẾU
BẦU CỬ ĐẠI BIỂU QUỐC HỘI KHÓA XVI</t>
    </r>
    <r>
      <rPr>
        <b/>
        <sz val="14"/>
        <rFont val="Times New Roman"/>
        <family val="1"/>
      </rPr>
      <t xml:space="preserve">
</t>
    </r>
    <r>
      <rPr>
        <i/>
        <sz val="12"/>
        <rFont val="Times New Roman"/>
        <family val="1"/>
      </rPr>
      <t xml:space="preserve">(Kèm theo Mẫu số 18/HĐBC-QH Biên bản kết quả kiểm phiếu bầu cử 
đại biểu </t>
    </r>
    <r>
      <rPr>
        <i/>
        <u/>
        <sz val="12"/>
        <rFont val="Times New Roman"/>
        <family val="1"/>
      </rPr>
      <t>Quốc hội khóa XVI của</t>
    </r>
    <r>
      <rPr>
        <i/>
        <sz val="12"/>
        <rFont val="Times New Roman"/>
        <family val="1"/>
      </rPr>
      <t xml:space="preserve"> Tổ bầu cử)</t>
    </r>
  </si>
  <si>
    <t>10.</t>
  </si>
  <si>
    <t>11.</t>
  </si>
  <si>
    <t>12.</t>
  </si>
  <si>
    <t>13.</t>
  </si>
  <si>
    <t>14.</t>
  </si>
  <si>
    <t>15.</t>
  </si>
  <si>
    <t>17.</t>
  </si>
  <si>
    <t>16.</t>
  </si>
  <si>
    <t>Số phiếu bầu cho mỗi người ứng cử:</t>
  </si>
  <si>
    <t>Số phiếu không hợp lệ:</t>
  </si>
  <si>
    <t>Số phiếu phát ra:</t>
  </si>
  <si>
    <t>Số phiếu thu vào:</t>
  </si>
  <si>
    <t>Tổng số cử tri của khu vực bỏ phiếu:</t>
  </si>
  <si>
    <t>Số cử tri đã tham gia bỏ phiếu:</t>
  </si>
  <si>
    <t>x 7  =</t>
  </si>
  <si>
    <t>x 6  =</t>
  </si>
  <si>
    <t>x 5  =</t>
  </si>
  <si>
    <t>x 4  =</t>
  </si>
  <si>
    <t>x 3  =</t>
  </si>
  <si>
    <t>x 2  =</t>
  </si>
  <si>
    <t>x 1  =</t>
  </si>
  <si>
    <t>x 8  =</t>
  </si>
  <si>
    <t>Mẫu Phụ lục kiểm phiếu số 2 - bầu cử Hội đồng nhân dân thành phố</t>
  </si>
  <si>
    <r>
      <rPr>
        <b/>
        <sz val="13"/>
        <rFont val="Times New Roman"/>
        <family val="1"/>
      </rPr>
      <t>PHỤ LỤC KIỂM PHIẾU
BẦU CỬ ĐẠI BIỂU HỘI ĐỒNG NHÂN DÂN THÀNH PHỐ</t>
    </r>
    <r>
      <rPr>
        <b/>
        <sz val="14"/>
        <rFont val="Times New Roman"/>
        <family val="1"/>
      </rPr>
      <t xml:space="preserve">
</t>
    </r>
    <r>
      <rPr>
        <i/>
        <sz val="12"/>
        <rFont val="Times New Roman"/>
        <family val="1"/>
      </rPr>
      <t>(Kèm theo Mẫu số 23/HĐBC-HĐND Biên bản kiểm phiếu bầu cử đại biểu
Hội đồng nhân dân thành phố khóa XI nhiệm kỳ 2026-2031 của Tổ bầu cử)</t>
    </r>
  </si>
  <si>
    <t>Mẫu số 23/HĐBC-HĐND (a)</t>
  </si>
  <si>
    <t>BIÊN BẢN KẾT QUẢ KIỂM PHIẾU
BẦU CỬ ĐẠI BIỂU HỘI ĐỒNG NHÂN DÂN THÀNH PHỐ ĐÀ NẴNG KHÓA XI NHIỆM KỲ 2026-2031 CỦA TỔ BẦU CỬ</t>
  </si>
  <si>
    <t>Khu vực bỏ phiếu số: 18</t>
  </si>
  <si>
    <t xml:space="preserve">        Biên bản này được hoàn thành vào hồi 21 giờ 30 phút, ngày 15 tháng 3 năm 2026, được lập thành 03 bản và được gửi đến Ban bầu cử đại biểu Hội đồng nhân dân thành phố Đà Nẵng, Ủy ban nhân dân, Ban Thường trực Ủy ban Mặt trận Tổ quốc Việt Nam phường Sơn Trà.</t>
  </si>
  <si>
    <t>Đơn vị bầu cử đại biểu Hội đồng nhân dân thành phố Đà Nẵng số: 08</t>
  </si>
  <si>
    <t>Thuộc xã/phường/đặc khu: Phường Sơn Trà, thành phố Đà Nẵng.</t>
  </si>
  <si>
    <t xml:space="preserve">        Đã họp tại phòng bỏ phiếu của khu vực bỏ phiếu số 18 phường Sơn Trà thuộc đơn vị bầu cử đại biểu Hội đồng nhân dân thành phố Đà Nẵng số 08 để để tiến hành việc kiểm phiếu bầu cử đại biểu Hội đồng nhân dân thành phố Đà Nẵng khóa XI nhiệm kỳ 2026-2031.
        Đúng 07 giờ 00 phút, ngày15 tháng 3 năm 2026, trước khi thực hiện việc bỏ phiếu, đại diện Tổ bầu cử đã kiểm tra hòm phiếu với sự chứng kiến của hai cử tri là:
        1. Ông Nguyễn Văn Hùng, Nơi ở hiện nay: 68 Dương Lâm, Sơn Trà, Đà Nẵng
        2. Bà Nguyễn Thị Nguyệt, Nơi ở hiện nay: 86 Phạm Thông, Sơn Trà, Đà Nẵng
Sau đó, Tổ bầu cử đã khóa và niêm phong hòm phiếu lại, mời cử tri bắt đầu bỏ phiếu.
        Đúng 19 giờ 00 phút, ngày 15 tháng 3 năm 2026, Tổ trưởng Tổ bầu cử tuyên bố kết thúc cuộc bầu cử và tiến hành kiểm phiếu ngay tại phòng bỏ phiếu.
        Trước khi mở hòm phiếu, Tổ trưởng Tổ bầu cử đã mời hai cử tri không phải là người ứng cử chứng kiến việc kiểm phiếu gồm:
        1. Ông Nguyễn Văn Hùng, Nơi ở hiện nay: 68 Dương Lâm, Sơn Trà, Đà Nẵng
        2. Bà Nguyễn Thị Nguyệt, Nơi ở hiện nay: 86 Phạm Thông, Sơn Trà, Đà Nẵng</t>
  </si>
  <si>
    <t>ỦY BAN NHÂN DÂN</t>
  </si>
  <si>
    <t>BIÊN BẢN 
BÀN GIAO HỒ SƠ KẾT QUẢ BẦU CỬ ĐẠI BIỂU</t>
  </si>
  <si>
    <t>Hôm nay, vào lúc 21h30 ngày 15 tháng 3 năm 2026, Tại: Trụ sở UBND phường Sơn Trà, thành phố Đà Nẵng, cúng tôi gồm có:</t>
  </si>
  <si>
    <t>1. Đại diện bên giao:</t>
  </si>
  <si>
    <t>2. Đại diện bên nhận:</t>
  </si>
  <si>
    <t>Ông Nguyễn Doãn Vinh Sang       - Tổ trưởng Tổ bầu cử số 18</t>
  </si>
  <si>
    <t>Ông Đinh Vui       - Chủ tịch UBND phường Sơn Trà</t>
  </si>
  <si>
    <t>3. Nội dung bàn giao:</t>
  </si>
  <si>
    <t>Ghi chú</t>
  </si>
  <si>
    <t>Số lượng</t>
  </si>
  <si>
    <t>Hồ sơ</t>
  </si>
  <si>
    <t>Biên bản kiểm kê việc sử dụng phiếu bầu cử đại biểu Quốc hội khóa XVI và đại biểu Hội đồng nhân dân các cấp nhiệm kỳ 2026-2031 (Mẫu số 32/HĐBC)</t>
  </si>
  <si>
    <t>Phụ lục kiểm phiếu bầu cử đại biểu Quốc hội khóa XVI.</t>
  </si>
  <si>
    <t>Phụ lục kiểm phiếu bầu cử đại biểu Hội đồng nhân dân thành phố Đà Nẵng khóa XI nhiệm kỳ 2026-2031.</t>
  </si>
  <si>
    <t>Biên bản kết quả kiểm phiếu bầu cử đại biểu Quốc hội khóa XVI, mẫu số 18/HĐBC-QH</t>
  </si>
  <si>
    <t>Biên bản kết quả kiểm phiếu bầu cử đại biểu Hội đồng nhân dân thành phố Đà Nẵng khóa XI nhiệm kỳ 2026-2031, mẫu số 23/HĐBC-HĐND (a)</t>
  </si>
  <si>
    <t>Biên bản kết quả kiểm phiếu bầu cử đại biểu đại biểu Hội đồng nhân dân phường Sơn Trà nhiệm kỳ 2026-2031., mẫu số 23/HĐBC-HĐND (b)</t>
  </si>
  <si>
    <t>Phụ lục kiểm phiếu bầu cử đại biểu đại biểu Hội đồng nhân dân phường Sơn Trà nhiệm kỳ 2026-2031.</t>
  </si>
  <si>
    <t>Phiếu bầu cử hợp lệ và không hợp lệ</t>
  </si>
  <si>
    <t>Phiếu đổi, hỏng</t>
  </si>
  <si>
    <t>Phiếu bầu cử không dùng</t>
  </si>
  <si>
    <t>BÊN GIAO
TỔ TRƯỞNG TỔ BẦU CỬ</t>
  </si>
  <si>
    <t>BÊN NHẬN
CHỦ TỊCH UBND</t>
  </si>
  <si>
    <t xml:space="preserve">        Biên bản này lập thành 02 bản, mỗi bên giữ 01 bản.</t>
  </si>
  <si>
    <t xml:space="preserve">        Đã họp tại phòng bỏ phiếu của khu vực bỏ phiếu số 18 phường Sơn Trà thuộc đơn vị bầu cử đại biểu Quốc hội số 08 để tiến hành việc kiểm phiếu bầu cử đại biểu Quốc hội khóa XVI.
        Đúng 07 giờ 00 phút, ngày15 tháng 3 năm 2026, trước khi thực hiện việc bỏ phiếu, đại diện Tổ bầu cử đã kiểm tra hòm phiếu với sự chứng kiến của hai cử tri là:
        1. Ông Nguyễn Văn Hùng, Nơi ở hiện nay: 68 Dương Lâm, Sơn Trà, Đà Nẵng
        2. Bà Nguyễn Thị Nguyệt, Nơi ở hiện nay: 86 Phạm Thông, Sơn Trà, Đà Nẵng
Sau đó, Tổ bầu cử đã khóa và niêm phong hòm phiếu lại, mời cử tri bắt đầu bỏ phiếu.
        Đúng 19 giờ 00 phút, ngày 15 tháng 3 năm 2026, Tổ trưởng Tổ bầu cử tuyên bố kết thúc cuộc bầu cử và tiến hành kiểm phiếu ngay tại phòng bỏ phiếu.
        Trước khi mở hòm phiếu, Tổ trưởng Tổ bầu cử đã mời hai cử tri không phải là người ứng cử chứng kiến việc kiểm phiếu gồm:
        1. Ông Nguyễn Văn Hùng, Nơi ở hiện nay: 68 Dương Lâm, Sơn Trà, Đà Nẵng
        2. Bà Nguyễn Thị Nguyệt, Nơi ở hiện nay: 86 Phạm Thông, Sơn Trà, Đà Nẵng</t>
  </si>
  <si>
    <t>CỬ TRI THỨ HAI
CHỨNG KIẾN VIỆC KIỂM PHIẾU</t>
  </si>
  <si>
    <t>4. Số phiếu còn lại không sử dụng đến là:</t>
  </si>
  <si>
    <t>PHỤ LỤC KIỂM ĐẾM SỐ PHIẾU CHO TỪNG NGƯỜI ỨNG CỬ</t>
  </si>
  <si>
    <t>Bầu cử: HĐND thành phố Đà Nẵng</t>
  </si>
  <si>
    <t>TỔNG THEO HÀNG</t>
  </si>
  <si>
    <t>Thông kê Phiếu bầu (PB):</t>
  </si>
  <si>
    <t>Tổng số phiếu hợp lệ:</t>
  </si>
  <si>
    <r>
      <t xml:space="preserve">        Trước khi mở hòm phiếu, Tổ bầu cử đã tiến hành kiểm kê và lập biên bản về việc sử dụng phiếu bầu cử đại biểu Hội đồng nhân dân. 
        </t>
    </r>
    <r>
      <rPr>
        <b/>
        <sz val="13"/>
        <rFont val="Times New Roman"/>
        <family val="1"/>
      </rPr>
      <t>Kết quả cuộc bầu cử như sau:</t>
    </r>
  </si>
  <si>
    <r>
      <t xml:space="preserve">        Trước khi mở hòm phiếu, Tổ bầu cử đã tiến hành kiểm kê và lập biên bản về việc sử dụng phiếu bầu cử đại biểu Quốc hội. 
        </t>
    </r>
    <r>
      <rPr>
        <b/>
        <sz val="13"/>
        <rFont val="Times New Roman"/>
        <family val="1"/>
      </rPr>
      <t>Kết quả cuộc bầu cử như sau:</t>
    </r>
  </si>
  <si>
    <r>
      <rPr>
        <b/>
        <sz val="10"/>
        <rFont val="Arial"/>
        <family val="2"/>
      </rPr>
      <t>Bước 1</t>
    </r>
    <r>
      <rPr>
        <sz val="10"/>
        <rFont val="Arial"/>
        <family val="2"/>
      </rPr>
      <t>: Cập nhật lại các Biên bản và Phụ lục BB; cập nhật danh sách ứng cử viên:</t>
    </r>
  </si>
  <si>
    <t>- Số lượng ứng cử; Số lượng bầu, Số lượng cử tri.</t>
  </si>
  <si>
    <t>- Nhập tất cả các phiếu hợp lệ trước, phiếu không hợp lệ nhập sau cùng.</t>
  </si>
  <si>
    <r>
      <rPr>
        <b/>
        <sz val="10"/>
        <rFont val="Arial"/>
        <family val="2"/>
      </rPr>
      <t>Bước 3</t>
    </r>
    <r>
      <rPr>
        <sz val="10"/>
        <rFont val="Arial"/>
        <family val="2"/>
      </rPr>
      <t>: Rà soát, chỉnh sửa các biên bản, phụ lục biên bản  và In.</t>
    </r>
  </si>
  <si>
    <t>(Nhập hết bảng 1 mới nhập tiếp bảng 2 và bảng 3)</t>
  </si>
  <si>
    <t>Xem thêm hướng dẫn chi tiết ở bảng cuối</t>
  </si>
  <si>
    <t>09</t>
  </si>
  <si>
    <t>03</t>
  </si>
  <si>
    <t>Biên bản bàn giao hồ sơ kết quả bầu cử đại biểu</t>
  </si>
  <si>
    <r>
      <rPr>
        <b/>
        <sz val="13"/>
        <rFont val="Times New Roman"/>
        <family val="1"/>
      </rPr>
      <t xml:space="preserve">Phân công kiểm phiếu và nhập máy:   </t>
    </r>
    <r>
      <rPr>
        <sz val="13"/>
        <rFont val="Times New Roman"/>
        <family val="1"/>
      </rPr>
      <t xml:space="preserve">  
</t>
    </r>
    <r>
      <rPr>
        <b/>
        <sz val="13"/>
        <rFont val="Times New Roman"/>
        <family val="1"/>
      </rPr>
      <t>1.</t>
    </r>
    <r>
      <rPr>
        <sz val="13"/>
        <rFont val="Times New Roman"/>
        <family val="1"/>
      </rPr>
      <t xml:space="preserve"> Tổ bầu cử chia thành 3 nhóm nhập liệu, mỗi nhóm gồm 3 người: 1 người quản lý phiếu, 1 người đọc phiếu và 1 người nhập máy (03 máy tính đặt cách xa và đều nhau).
- Số người còn lại tập trung vào việc sắp xếp phiếu theo từng cấp; xếp theo từng tập 50 phiếu (cũng chia thành 03 nhóm phần loại phiếu theo màu - cho mỗi cấp. Mỗi nhóm 03 người, 1 người lấy phiếu theo màu bỏ vào thùng riền, 1 người tách phiếu hợp lệ - không hợp lệ, 1 người đếm tập 50 và bó lại, giao cho người quản lý phiếu).
</t>
    </r>
    <r>
      <rPr>
        <b/>
        <sz val="13"/>
        <rFont val="Times New Roman"/>
        <family val="1"/>
      </rPr>
      <t>2.</t>
    </r>
    <r>
      <rPr>
        <sz val="13"/>
        <rFont val="Times New Roman"/>
        <family val="1"/>
      </rPr>
      <t xml:space="preserve"> Quá trình đọc và nhập phiếu nếu phát hiện phiếu không hợp lệ thì lập tức bỏ vào 1 thùng riêng, đồng thời bổ sung thêm phiếu để đủ tập 50; Sau khi kết thúc mỗi tập phiếu, tạm nghỉ vài giây để kiểm tra số phiếu vừa đọc có khớp với số thứ tự nhập trong may, nếu thiếu thì bổ sung thêm, thừa thì bỏ ra.
Các phiếu không hợp lệ được nhập vào sau cùng, nếu phiếu không gạch ai hoặc không xác định bầu ai, phiếu bị đánh dấu hoặc có ký hiệu riêng, ghi thêm lên phiếu,... thì nhập số 0, còn lại thì nhập bình thường. 
</t>
    </r>
    <r>
      <rPr>
        <b/>
        <sz val="13"/>
        <rFont val="Times New Roman"/>
        <family val="1"/>
      </rPr>
      <t>3.</t>
    </r>
    <r>
      <rPr>
        <sz val="13"/>
        <rFont val="Times New Roman"/>
        <family val="1"/>
      </rPr>
      <t xml:space="preserve"> Người quản lý phiếu có nhiệm vụ chuẩn bị phiếu cho người đọc và sắp xếp tạp phiếu vừa đọc ngay ngắn (nhớ giữ nguyên thứ tự các phiếu vừa đọc) và đánh số thứ tự 1-50; 51-100; 101-150;… và bỏ vào một thùng gọn gàng.
Khi bàn giao, phiếu hợp lệ và phiếu ko hợp lệ được tách riêng, không gộp chung.
Mọi thắc mắc xin vui lòng liên hệ tác giả phần mềm </t>
    </r>
    <r>
      <rPr>
        <b/>
        <sz val="13"/>
        <rFont val="Times New Roman"/>
        <family val="1"/>
      </rPr>
      <t>Mai Đức Tuấ</t>
    </r>
    <r>
      <rPr>
        <sz val="13"/>
        <rFont val="Times New Roman"/>
        <family val="1"/>
      </rPr>
      <t xml:space="preserve">n, 0856526578
</t>
    </r>
  </si>
  <si>
    <r>
      <rPr>
        <sz val="13"/>
        <color rgb="FFFF0000"/>
        <rFont val="Times New Roman"/>
        <family val="1"/>
      </rPr>
      <t>Kính chúc mọi người vui vẻ và thành công!</t>
    </r>
    <r>
      <rPr>
        <sz val="13"/>
        <rFont val="Times New Roman"/>
        <family val="1"/>
      </rPr>
      <t xml:space="preserve">
</t>
    </r>
    <r>
      <rPr>
        <sz val="13"/>
        <color theme="3" tint="0.39997558519241921"/>
        <rFont val="Times New Roman"/>
        <family val="1"/>
      </rPr>
      <t>Hoàn thành công tác kiểm phiếu nhanh chóng!</t>
    </r>
    <r>
      <rPr>
        <sz val="13"/>
        <rFont val="Times New Roman"/>
        <family val="1"/>
      </rPr>
      <t xml:space="preserve"> </t>
    </r>
  </si>
  <si>
    <t>HƯỚNG DẪN SỬ DỤNG BẢNG TỔNG HỢP KIỂM PHIẾU</t>
  </si>
  <si>
    <r>
      <rPr>
        <b/>
        <sz val="13"/>
        <rFont val="Times New Roman"/>
        <family val="1"/>
      </rPr>
      <t>1.</t>
    </r>
    <r>
      <rPr>
        <sz val="13"/>
        <rFont val="Times New Roman"/>
        <family val="1"/>
      </rPr>
      <t xml:space="preserve"> Cập nhật nội dung trong Bảng biên bản và Phụ lục biên bản, rà soát và chỉnh sửa lại thông tin về Tỉnh /thành phố; Phường /xã; Khu vực bầu cử, Tổ bầu cử;
Cập nhật họ tên, chức danh các thành viên của Tổ bầu cử trong các Biên bản và Phụ lục, đặt tên file đầu tiền là KiemPhieu_QH;
</t>
    </r>
    <r>
      <rPr>
        <b/>
        <sz val="13"/>
        <rFont val="Times New Roman"/>
        <family val="1"/>
      </rPr>
      <t>2.</t>
    </r>
    <r>
      <rPr>
        <sz val="13"/>
        <rFont val="Times New Roman"/>
        <family val="1"/>
      </rPr>
      <t xml:space="preserve"> Copy ra thêm 02 files và đặt tên KiemPhieu_Tinh, KiemPhieu_Xa để nhập số liệu kiểm phiếu cho từng cấp.
</t>
    </r>
    <r>
      <rPr>
        <b/>
        <sz val="13"/>
        <rFont val="Times New Roman"/>
        <family val="1"/>
      </rPr>
      <t>3.</t>
    </r>
    <r>
      <rPr>
        <sz val="13"/>
        <rFont val="Times New Roman"/>
        <family val="1"/>
      </rPr>
      <t xml:space="preserve"> Mở từng file để cập nhật danh sách ứng cử, số lượng ứng cử, số lượng bầu và số lượng cử tri ở bảng đầu tiên; cập nhật số lượng phiếu ở bảng QuanlyPhieu.
- Kiểm tra lại các biên bản và Phụ lục biên bản, dữ liệu nào dư thừa thì xoá nguyên hàng, sau đó điều chỉnh lại số thứ tự các mục (1. 2. 3,… hoăc a., b., c.,... các biên bản và phụ lục còn lại không dùng thì xoá hết nội dung bên trong (02 file KiemPhieu_Tinh và KiemPhieu_Xa chỉ để lại bảng BB-23 và bảng PhuLuc23, các biên bản và phụ lục còn lại xoá hết nội dung bên trong để khi in khỏi bị nhầm): 
</t>
    </r>
    <r>
      <rPr>
        <b/>
        <sz val="13"/>
        <rFont val="Times New Roman"/>
        <family val="1"/>
      </rPr>
      <t>4.</t>
    </r>
    <r>
      <rPr>
        <sz val="13"/>
        <rFont val="Times New Roman"/>
        <family val="1"/>
      </rPr>
      <t xml:space="preserve"> Sau khi nhập kiểm phiếu xong, Biên bản và Phụ lục của cấp nào thì in cấp đó (mỗi loại in 03 bản kèm theo PrintPL). Riêng file QH thì in thêm Biên bản sử dụng phiếu và Biên bản giao nhận (mỗi loại 09 bản, bổ sung hồ sơ cho cấp tỉnh và xã).
- Đối với cấp KiemPhieu_Tinh, KiemPhieu_Xa: Chỉ in BB23 và Phuluc23. 
</t>
    </r>
    <r>
      <rPr>
        <b/>
        <sz val="13"/>
        <rFont val="Times New Roman"/>
        <family val="1"/>
      </rPr>
      <t>5.</t>
    </r>
    <r>
      <rPr>
        <sz val="13"/>
        <rFont val="Times New Roman"/>
        <family val="1"/>
      </rPr>
      <t xml:space="preserve"> Nhập dữ liệu thử: Cập nhật trên 2.000 phiếu để kiểm tra tính chính xác.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</si>
</sst>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000"/>
  </numFmts>
  <fonts count="84" x14ac:knownFonts="1">
    <font>
      <sz val="10"/>
      <name val="Arial"/>
    </font>
    <font>
      <b/>
      <sz val="10"/>
      <name val="Arial"/>
      <family val="2"/>
    </font>
    <font>
      <b/>
      <sz val="14"/>
      <name val="Arial"/>
      <family val="2"/>
    </font>
    <font>
      <b/>
      <sz val="13"/>
      <name val="Arial"/>
      <family val="2"/>
    </font>
    <font>
      <b/>
      <sz val="11"/>
      <name val="Arial"/>
      <family val="2"/>
    </font>
    <font>
      <sz val="15"/>
      <name val="Arial"/>
      <family val="2"/>
    </font>
    <font>
      <b/>
      <sz val="13"/>
      <color indexed="9"/>
      <name val="Arial"/>
      <family val="2"/>
    </font>
    <font>
      <sz val="8"/>
      <color indexed="22"/>
      <name val="Arial"/>
      <family val="2"/>
    </font>
    <font>
      <sz val="8"/>
      <name val="Arial"/>
      <family val="2"/>
    </font>
    <font>
      <sz val="13"/>
      <name val="Arial"/>
      <family val="2"/>
    </font>
    <font>
      <u/>
      <sz val="10"/>
      <color indexed="12"/>
      <name val="Arial"/>
      <family val="2"/>
    </font>
    <font>
      <b/>
      <sz val="13"/>
      <color indexed="10"/>
      <name val="Arial"/>
      <family val="2"/>
    </font>
    <font>
      <b/>
      <sz val="10"/>
      <color indexed="10"/>
      <name val="Arial"/>
      <family val="2"/>
    </font>
    <font>
      <sz val="10"/>
      <name val="Arial"/>
      <family val="2"/>
    </font>
    <font>
      <b/>
      <sz val="9"/>
      <name val="Arial"/>
      <family val="2"/>
    </font>
    <font>
      <sz val="9"/>
      <name val="Arial"/>
      <family val="2"/>
    </font>
    <font>
      <b/>
      <sz val="10"/>
      <color indexed="9"/>
      <name val="Arial"/>
      <family val="2"/>
    </font>
    <font>
      <b/>
      <sz val="8"/>
      <name val="Arial"/>
      <family val="2"/>
    </font>
    <font>
      <b/>
      <u/>
      <sz val="9"/>
      <name val="Arial"/>
      <family val="2"/>
    </font>
    <font>
      <b/>
      <sz val="9"/>
      <color rgb="FFFF0000"/>
      <name val="Arial"/>
      <family val="2"/>
    </font>
    <font>
      <b/>
      <sz val="10"/>
      <color theme="0"/>
      <name val="Arial"/>
      <family val="2"/>
    </font>
    <font>
      <b/>
      <sz val="8"/>
      <color theme="5" tint="-0.249977111117893"/>
      <name val="Arial"/>
      <family val="2"/>
    </font>
    <font>
      <sz val="8"/>
      <color theme="5" tint="-0.249977111117893"/>
      <name val="Arial"/>
      <family val="2"/>
    </font>
    <font>
      <b/>
      <sz val="8"/>
      <color rgb="FF0070C0"/>
      <name val="Arial"/>
      <family val="2"/>
    </font>
    <font>
      <sz val="8"/>
      <color rgb="FF0070C0"/>
      <name val="Arial"/>
      <family val="2"/>
    </font>
    <font>
      <b/>
      <sz val="9"/>
      <color theme="3"/>
      <name val="Arial"/>
      <family val="2"/>
    </font>
    <font>
      <b/>
      <sz val="10"/>
      <color rgb="FF7030A0"/>
      <name val="Arial"/>
      <family val="2"/>
    </font>
    <font>
      <b/>
      <sz val="10"/>
      <color theme="4" tint="-0.249977111117893"/>
      <name val="Arial"/>
      <family val="2"/>
    </font>
    <font>
      <sz val="10"/>
      <color theme="4" tint="-0.249977111117893"/>
      <name val="Arial"/>
      <family val="2"/>
    </font>
    <font>
      <b/>
      <sz val="11"/>
      <color rgb="FF00B050"/>
      <name val="Arial"/>
      <family val="2"/>
    </font>
    <font>
      <b/>
      <sz val="9"/>
      <color rgb="FF0070C0"/>
      <name val="Arial"/>
      <family val="2"/>
    </font>
    <font>
      <b/>
      <sz val="10"/>
      <color rgb="FF002060"/>
      <name val="Arial"/>
      <family val="2"/>
    </font>
    <font>
      <b/>
      <sz val="9"/>
      <color theme="5" tint="-0.249977111117893"/>
      <name val="Arial"/>
      <family val="2"/>
    </font>
    <font>
      <sz val="6"/>
      <color theme="0" tint="-0.34998626667073579"/>
      <name val="Arial"/>
      <family val="2"/>
    </font>
    <font>
      <sz val="10"/>
      <color rgb="FFFF0000"/>
      <name val="Arial"/>
      <family val="2"/>
    </font>
    <font>
      <sz val="10"/>
      <color rgb="FF00B050"/>
      <name val="Arial"/>
      <family val="2"/>
    </font>
    <font>
      <sz val="10"/>
      <color theme="9" tint="0.39997558519241921"/>
      <name val="Arial"/>
      <family val="2"/>
    </font>
    <font>
      <b/>
      <sz val="11"/>
      <color theme="1"/>
      <name val="Arial"/>
      <family val="2"/>
    </font>
    <font>
      <b/>
      <sz val="9"/>
      <color rgb="FF00B050"/>
      <name val="Arial"/>
      <family val="2"/>
    </font>
    <font>
      <b/>
      <sz val="13"/>
      <color indexed="10"/>
      <name val="Times New Roman"/>
      <family val="1"/>
    </font>
    <font>
      <b/>
      <sz val="13"/>
      <name val="Times New Roman"/>
      <family val="1"/>
    </font>
    <font>
      <b/>
      <i/>
      <sz val="13"/>
      <color rgb="FF00B050"/>
      <name val="Times New Roman"/>
      <family val="1"/>
    </font>
    <font>
      <b/>
      <sz val="16"/>
      <name val="Times New Roman"/>
      <family val="1"/>
    </font>
    <font>
      <b/>
      <sz val="11"/>
      <name val="Times New Roman"/>
      <family val="1"/>
    </font>
    <font>
      <b/>
      <sz val="13"/>
      <color theme="5" tint="-0.499984740745262"/>
      <name val="Times New Roman"/>
      <family val="1"/>
    </font>
    <font>
      <b/>
      <sz val="9"/>
      <color indexed="9"/>
      <name val="Arial"/>
      <family val="2"/>
    </font>
    <font>
      <b/>
      <sz val="10"/>
      <color rgb="FFFF0000"/>
      <name val="Arial"/>
      <family val="2"/>
    </font>
    <font>
      <b/>
      <sz val="10"/>
      <color rgb="FF008000"/>
      <name val="Arial"/>
      <family val="2"/>
    </font>
    <font>
      <sz val="7"/>
      <name val="Arial"/>
      <family val="2"/>
    </font>
    <font>
      <sz val="5"/>
      <name val="Arial"/>
      <family val="2"/>
    </font>
    <font>
      <sz val="7"/>
      <name val="Times New Roman"/>
      <family val="1"/>
    </font>
    <font>
      <sz val="12"/>
      <name val="Times New Roman"/>
      <family val="1"/>
    </font>
    <font>
      <b/>
      <sz val="12"/>
      <name val="Times New Roman"/>
      <family val="1"/>
    </font>
    <font>
      <sz val="11"/>
      <name val="Arial"/>
      <family val="2"/>
    </font>
    <font>
      <sz val="11"/>
      <name val="Times New Roman"/>
      <family val="1"/>
    </font>
    <font>
      <sz val="10"/>
      <color theme="0"/>
      <name val="Arial"/>
      <family val="2"/>
    </font>
    <font>
      <sz val="7"/>
      <color theme="0"/>
      <name val="Arial"/>
      <family val="2"/>
    </font>
    <font>
      <b/>
      <sz val="8"/>
      <color rgb="FF00B050"/>
      <name val="Arial"/>
      <family val="2"/>
    </font>
    <font>
      <b/>
      <sz val="8"/>
      <color indexed="10"/>
      <name val="Arial"/>
      <family val="2"/>
    </font>
    <font>
      <sz val="7"/>
      <color theme="9" tint="-0.249977111117893"/>
      <name val="Arial"/>
      <family val="2"/>
    </font>
    <font>
      <sz val="10"/>
      <color theme="9" tint="-0.249977111117893"/>
      <name val="Arial"/>
      <family val="2"/>
    </font>
    <font>
      <b/>
      <sz val="13"/>
      <color rgb="FF000000"/>
      <name val="Times New Roman"/>
      <family val="1"/>
    </font>
    <font>
      <sz val="14"/>
      <name val="Times New Roman"/>
      <family val="1"/>
    </font>
    <font>
      <b/>
      <sz val="14"/>
      <name val="Times New Roman"/>
      <family val="1"/>
    </font>
    <font>
      <b/>
      <i/>
      <sz val="14"/>
      <name val="Times New Roman"/>
      <family val="1"/>
    </font>
    <font>
      <i/>
      <sz val="12"/>
      <color rgb="FF000000"/>
      <name val="Times New Roman"/>
      <family val="1"/>
    </font>
    <font>
      <i/>
      <sz val="13"/>
      <name val="Times New Roman"/>
      <family val="1"/>
    </font>
    <font>
      <sz val="13"/>
      <color rgb="FF000000"/>
      <name val="Times New Roman"/>
      <family val="1"/>
    </font>
    <font>
      <sz val="13"/>
      <name val="Times New Roman"/>
      <family val="1"/>
    </font>
    <font>
      <b/>
      <u/>
      <sz val="13"/>
      <name val="Times New Roman"/>
      <family val="1"/>
    </font>
    <font>
      <i/>
      <sz val="14"/>
      <name val="Times New Roman"/>
      <family val="1"/>
    </font>
    <font>
      <b/>
      <u/>
      <sz val="13"/>
      <color rgb="FF000000"/>
      <name val="Times New Roman"/>
      <family val="1"/>
    </font>
    <font>
      <sz val="12"/>
      <color rgb="FF0070C0"/>
      <name val="Times New Roman"/>
      <family val="1"/>
    </font>
    <font>
      <i/>
      <sz val="12"/>
      <name val="Times New Roman"/>
      <family val="1"/>
    </font>
    <font>
      <i/>
      <u/>
      <sz val="12"/>
      <name val="Times New Roman"/>
      <family val="1"/>
    </font>
    <font>
      <b/>
      <u/>
      <sz val="12"/>
      <name val="Times New Roman"/>
      <family val="1"/>
    </font>
    <font>
      <sz val="12"/>
      <color rgb="FF000000"/>
      <name val="Times New Roman"/>
      <family val="1"/>
    </font>
    <font>
      <b/>
      <sz val="12"/>
      <color rgb="FF000000"/>
      <name val="Times New Roman"/>
      <family val="1"/>
    </font>
    <font>
      <b/>
      <u/>
      <sz val="12"/>
      <color rgb="FF000000"/>
      <name val="Times New Roman"/>
      <family val="1"/>
    </font>
    <font>
      <i/>
      <sz val="11"/>
      <color rgb="FF000000"/>
      <name val="Times New Roman"/>
      <family val="1"/>
    </font>
    <font>
      <sz val="13"/>
      <color rgb="FF0070C0"/>
      <name val="Times New Roman"/>
      <family val="1"/>
    </font>
    <font>
      <sz val="13"/>
      <color rgb="FFFF0000"/>
      <name val="Times New Roman"/>
      <family val="1"/>
    </font>
    <font>
      <b/>
      <sz val="10"/>
      <name val="Times New Roman"/>
      <family val="1"/>
    </font>
    <font>
      <sz val="13"/>
      <color theme="3" tint="0.39997558519241921"/>
      <name val="Times New Roman"/>
      <family val="1"/>
    </font>
  </fonts>
  <fills count="23">
    <fill>
      <patternFill patternType="none"/>
    </fill>
    <fill>
      <patternFill patternType="gray125"/>
    </fill>
    <fill>
      <patternFill patternType="solid">
        <fgColor indexed="47"/>
        <bgColor indexed="64"/>
      </patternFill>
    </fill>
    <fill>
      <patternFill patternType="solid">
        <fgColor indexed="16"/>
        <bgColor indexed="64"/>
      </patternFill>
    </fill>
    <fill>
      <patternFill patternType="solid">
        <fgColor indexed="9"/>
        <bgColor indexed="64"/>
      </patternFill>
    </fill>
    <fill>
      <patternFill patternType="solid">
        <fgColor indexed="52"/>
        <bgColor indexed="64"/>
      </patternFill>
    </fill>
    <fill>
      <patternFill patternType="solid">
        <fgColor indexed="41"/>
        <bgColor indexed="64"/>
      </patternFill>
    </fill>
    <fill>
      <patternFill patternType="solid">
        <fgColor theme="9" tint="0.79998168889431442"/>
        <bgColor indexed="64"/>
      </patternFill>
    </fill>
    <fill>
      <patternFill patternType="solid">
        <fgColor rgb="FFF9FAC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59999389629810485"/>
        <bgColor indexed="64"/>
      </patternFill>
    </fill>
    <fill>
      <patternFill patternType="solid">
        <fgColor rgb="FFCCECFF"/>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bgColor indexed="64"/>
      </patternFill>
    </fill>
    <fill>
      <patternFill patternType="solid">
        <fgColor rgb="FFD6FAD8"/>
        <bgColor indexed="64"/>
      </patternFill>
    </fill>
    <fill>
      <patternFill patternType="solid">
        <fgColor rgb="FF5DFF5D"/>
        <bgColor indexed="64"/>
      </patternFill>
    </fill>
    <fill>
      <patternFill patternType="solid">
        <fgColor indexed="51"/>
        <bgColor indexed="64"/>
      </patternFill>
    </fill>
    <fill>
      <patternFill patternType="solid">
        <fgColor theme="4" tint="0.79998168889431442"/>
        <bgColor indexed="64"/>
      </patternFill>
    </fill>
  </fills>
  <borders count="82">
    <border>
      <left/>
      <right/>
      <top/>
      <bottom/>
      <diagonal/>
    </border>
    <border>
      <left style="thin">
        <color indexed="55"/>
      </left>
      <right style="thin">
        <color indexed="55"/>
      </right>
      <top style="thin">
        <color indexed="55"/>
      </top>
      <bottom style="thin">
        <color indexed="55"/>
      </bottom>
      <diagonal/>
    </border>
    <border>
      <left style="thin">
        <color indexed="64"/>
      </left>
      <right/>
      <top/>
      <bottom/>
      <diagonal/>
    </border>
    <border>
      <left style="thin">
        <color indexed="55"/>
      </left>
      <right style="double">
        <color indexed="55"/>
      </right>
      <top style="double">
        <color indexed="55"/>
      </top>
      <bottom style="thin">
        <color indexed="55"/>
      </bottom>
      <diagonal/>
    </border>
    <border>
      <left style="double">
        <color indexed="55"/>
      </left>
      <right style="thin">
        <color indexed="55"/>
      </right>
      <top style="thin">
        <color indexed="55"/>
      </top>
      <bottom style="thin">
        <color indexed="55"/>
      </bottom>
      <diagonal/>
    </border>
    <border>
      <left style="thin">
        <color indexed="55"/>
      </left>
      <right style="double">
        <color indexed="55"/>
      </right>
      <top style="thin">
        <color indexed="55"/>
      </top>
      <bottom style="thin">
        <color indexed="55"/>
      </bottom>
      <diagonal/>
    </border>
    <border>
      <left style="double">
        <color indexed="55"/>
      </left>
      <right style="thin">
        <color indexed="55"/>
      </right>
      <top style="thin">
        <color indexed="55"/>
      </top>
      <bottom style="double">
        <color indexed="55"/>
      </bottom>
      <diagonal/>
    </border>
    <border>
      <left style="thin">
        <color indexed="55"/>
      </left>
      <right style="thin">
        <color indexed="55"/>
      </right>
      <top style="thin">
        <color indexed="55"/>
      </top>
      <bottom style="double">
        <color indexed="55"/>
      </bottom>
      <diagonal/>
    </border>
    <border>
      <left style="thin">
        <color indexed="55"/>
      </left>
      <right style="double">
        <color indexed="55"/>
      </right>
      <top style="thin">
        <color indexed="55"/>
      </top>
      <bottom style="double">
        <color indexed="55"/>
      </bottom>
      <diagonal/>
    </border>
    <border>
      <left style="double">
        <color indexed="55"/>
      </left>
      <right style="thin">
        <color indexed="55"/>
      </right>
      <top style="double">
        <color indexed="55"/>
      </top>
      <bottom style="thin">
        <color indexed="55"/>
      </bottom>
      <diagonal/>
    </border>
    <border>
      <left style="thin">
        <color indexed="55"/>
      </left>
      <right style="thin">
        <color indexed="55"/>
      </right>
      <top style="double">
        <color indexed="55"/>
      </top>
      <bottom style="thin">
        <color indexed="55"/>
      </bottom>
      <diagonal/>
    </border>
    <border>
      <left/>
      <right/>
      <top style="thin">
        <color indexed="64"/>
      </top>
      <bottom/>
      <diagonal/>
    </border>
    <border>
      <left style="thin">
        <color indexed="64"/>
      </left>
      <right/>
      <top/>
      <bottom style="thin">
        <color indexed="55"/>
      </bottom>
      <diagonal/>
    </border>
    <border>
      <left/>
      <right/>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style="thin">
        <color indexed="55"/>
      </left>
      <right style="double">
        <color indexed="55"/>
      </right>
      <top style="thin">
        <color indexed="55"/>
      </top>
      <bottom/>
      <diagonal/>
    </border>
    <border>
      <left style="thin">
        <color indexed="55"/>
      </left>
      <right style="double">
        <color indexed="55"/>
      </right>
      <top/>
      <bottom style="thin">
        <color indexed="55"/>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n">
        <color indexed="55"/>
      </right>
      <top style="thin">
        <color indexed="55"/>
      </top>
      <bottom style="thin">
        <color indexed="55"/>
      </bottom>
      <diagonal/>
    </border>
    <border>
      <left style="thin">
        <color indexed="64"/>
      </left>
      <right/>
      <top style="double">
        <color indexed="64"/>
      </top>
      <bottom/>
      <diagonal/>
    </border>
    <border>
      <left style="double">
        <color indexed="64"/>
      </left>
      <right/>
      <top/>
      <bottom/>
      <diagonal/>
    </border>
    <border>
      <left/>
      <right style="double">
        <color indexed="64"/>
      </right>
      <top/>
      <bottom style="thin">
        <color indexed="55"/>
      </bottom>
      <diagonal/>
    </border>
    <border>
      <left/>
      <right style="double">
        <color indexed="64"/>
      </right>
      <top/>
      <bottom/>
      <diagonal/>
    </border>
    <border>
      <left style="double">
        <color indexed="64"/>
      </left>
      <right/>
      <top style="thin">
        <color indexed="64"/>
      </top>
      <bottom/>
      <diagonal/>
    </border>
    <border>
      <left/>
      <right style="double">
        <color indexed="64"/>
      </right>
      <top style="thin">
        <color indexed="64"/>
      </top>
      <bottom/>
      <diagonal/>
    </border>
    <border>
      <left style="thin">
        <color theme="4"/>
      </left>
      <right style="thin">
        <color theme="4"/>
      </right>
      <top style="thin">
        <color theme="4"/>
      </top>
      <bottom style="thin">
        <color theme="4"/>
      </bottom>
      <diagonal/>
    </border>
    <border>
      <left style="thin">
        <color rgb="FF00B050"/>
      </left>
      <right style="thin">
        <color rgb="FF00B050"/>
      </right>
      <top style="thin">
        <color rgb="FF00B050"/>
      </top>
      <bottom style="thin">
        <color rgb="FF00B050"/>
      </bottom>
      <diagonal/>
    </border>
    <border>
      <left style="thin">
        <color indexed="55"/>
      </left>
      <right style="double">
        <color indexed="55"/>
      </right>
      <top style="double">
        <color indexed="55"/>
      </top>
      <bottom/>
      <diagonal/>
    </border>
    <border>
      <left/>
      <right style="thin">
        <color indexed="55"/>
      </right>
      <top style="double">
        <color indexed="55"/>
      </top>
      <bottom style="thin">
        <color indexed="55"/>
      </bottom>
      <diagonal/>
    </border>
    <border>
      <left/>
      <right style="thin">
        <color indexed="55"/>
      </right>
      <top style="thin">
        <color indexed="55"/>
      </top>
      <bottom style="double">
        <color indexed="55"/>
      </bottom>
      <diagonal/>
    </border>
    <border>
      <left style="double">
        <color indexed="55"/>
      </left>
      <right style="thin">
        <color indexed="55"/>
      </right>
      <top style="double">
        <color indexed="55"/>
      </top>
      <bottom/>
      <diagonal/>
    </border>
    <border>
      <left style="double">
        <color indexed="55"/>
      </left>
      <right style="thin">
        <color indexed="55"/>
      </right>
      <top/>
      <bottom style="thin">
        <color indexed="55"/>
      </bottom>
      <diagonal/>
    </border>
    <border>
      <left/>
      <right/>
      <top style="thin">
        <color rgb="FF00B050"/>
      </top>
      <bottom/>
      <diagonal/>
    </border>
    <border>
      <left style="thin">
        <color indexed="55"/>
      </left>
      <right style="thin">
        <color indexed="55"/>
      </right>
      <top style="thin">
        <color indexed="55"/>
      </top>
      <bottom/>
      <diagonal/>
    </border>
    <border>
      <left style="thin">
        <color indexed="55"/>
      </left>
      <right style="double">
        <color indexed="55"/>
      </right>
      <top/>
      <bottom/>
      <diagonal/>
    </border>
    <border>
      <left style="double">
        <color theme="1"/>
      </left>
      <right style="thin">
        <color rgb="FF00B050"/>
      </right>
      <top style="thin">
        <color rgb="FF00B050"/>
      </top>
      <bottom style="thin">
        <color rgb="FF00B050"/>
      </bottom>
      <diagonal/>
    </border>
    <border>
      <left style="double">
        <color theme="1"/>
      </left>
      <right/>
      <top style="thin">
        <color rgb="FF00B050"/>
      </top>
      <bottom/>
      <diagonal/>
    </border>
    <border>
      <left style="thin">
        <color theme="1"/>
      </left>
      <right style="thin">
        <color theme="0" tint="-0.499984740745262"/>
      </right>
      <top style="thin">
        <color theme="0" tint="-0.499984740745262"/>
      </top>
      <bottom style="thin">
        <color theme="0" tint="-0.499984740745262"/>
      </bottom>
      <diagonal/>
    </border>
    <border>
      <left style="double">
        <color theme="1"/>
      </left>
      <right/>
      <top style="thin">
        <color theme="0" tint="-0.499984740745262"/>
      </top>
      <bottom style="thin">
        <color theme="0" tint="-0.499984740745262"/>
      </bottom>
      <diagonal/>
    </border>
    <border>
      <left style="double">
        <color theme="3" tint="0.39994506668294322"/>
      </left>
      <right/>
      <top style="double">
        <color theme="3" tint="0.39994506668294322"/>
      </top>
      <bottom/>
      <diagonal/>
    </border>
    <border>
      <left/>
      <right/>
      <top style="double">
        <color theme="3" tint="0.39994506668294322"/>
      </top>
      <bottom/>
      <diagonal/>
    </border>
    <border>
      <left/>
      <right style="double">
        <color theme="3" tint="0.39994506668294322"/>
      </right>
      <top style="double">
        <color theme="3" tint="0.39994506668294322"/>
      </top>
      <bottom/>
      <diagonal/>
    </border>
    <border>
      <left style="double">
        <color theme="3" tint="0.39994506668294322"/>
      </left>
      <right/>
      <top/>
      <bottom style="double">
        <color theme="3" tint="0.39994506668294322"/>
      </bottom>
      <diagonal/>
    </border>
    <border>
      <left/>
      <right/>
      <top/>
      <bottom style="double">
        <color theme="3" tint="0.39994506668294322"/>
      </bottom>
      <diagonal/>
    </border>
    <border>
      <left/>
      <right style="double">
        <color theme="3" tint="0.39994506668294322"/>
      </right>
      <top/>
      <bottom style="double">
        <color theme="3" tint="0.39994506668294322"/>
      </bottom>
      <diagonal/>
    </border>
    <border>
      <left style="thin">
        <color auto="1"/>
      </left>
      <right style="thin">
        <color auto="1"/>
      </right>
      <top style="thin">
        <color auto="1"/>
      </top>
      <bottom style="thin">
        <color auto="1"/>
      </bottom>
      <diagonal/>
    </border>
    <border>
      <left style="double">
        <color theme="6" tint="-0.24994659260841701"/>
      </left>
      <right/>
      <top style="double">
        <color theme="6" tint="-0.24994659260841701"/>
      </top>
      <bottom/>
      <diagonal/>
    </border>
    <border>
      <left/>
      <right/>
      <top style="double">
        <color theme="6" tint="-0.24994659260841701"/>
      </top>
      <bottom/>
      <diagonal/>
    </border>
    <border>
      <left/>
      <right style="double">
        <color theme="6" tint="-0.24994659260841701"/>
      </right>
      <top style="double">
        <color theme="6" tint="-0.24994659260841701"/>
      </top>
      <bottom/>
      <diagonal/>
    </border>
    <border>
      <left style="double">
        <color theme="6" tint="-0.24994659260841701"/>
      </left>
      <right/>
      <top/>
      <bottom style="double">
        <color theme="6" tint="-0.24994659260841701"/>
      </bottom>
      <diagonal/>
    </border>
    <border>
      <left/>
      <right/>
      <top/>
      <bottom style="double">
        <color theme="6" tint="-0.24994659260841701"/>
      </bottom>
      <diagonal/>
    </border>
    <border>
      <left/>
      <right style="double">
        <color theme="6" tint="-0.24994659260841701"/>
      </right>
      <top/>
      <bottom style="double">
        <color theme="6" tint="-0.2499465926084170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style="double">
        <color indexed="55"/>
      </left>
      <right style="thin">
        <color indexed="55"/>
      </right>
      <top style="thin">
        <color indexed="55"/>
      </top>
      <bottom/>
      <diagonal/>
    </border>
    <border>
      <left/>
      <right/>
      <top/>
      <bottom style="double">
        <color indexed="55"/>
      </bottom>
      <diagonal/>
    </border>
    <border>
      <left/>
      <right/>
      <top style="double">
        <color indexed="55"/>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top style="thin">
        <color indexed="55"/>
      </top>
      <bottom/>
      <diagonal/>
    </border>
    <border>
      <left/>
      <right style="double">
        <color indexed="64"/>
      </right>
      <top style="thin">
        <color indexed="55"/>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0" fillId="0" borderId="0" applyNumberFormat="0" applyFill="0" applyBorder="0" applyAlignment="0" applyProtection="0">
      <alignment vertical="top"/>
      <protection locked="0"/>
    </xf>
  </cellStyleXfs>
  <cellXfs count="322">
    <xf numFmtId="0" fontId="0" fillId="0" borderId="0" xfId="0"/>
    <xf numFmtId="0" fontId="5" fillId="0" borderId="1" xfId="0" applyFont="1" applyBorder="1" applyAlignment="1" applyProtection="1">
      <alignment horizontal="center" vertical="center" wrapText="1"/>
      <protection locked="0"/>
    </xf>
    <xf numFmtId="0" fontId="0" fillId="0" borderId="0" xfId="0" applyProtection="1">
      <protection hidden="1"/>
    </xf>
    <xf numFmtId="0" fontId="4" fillId="4" borderId="0" xfId="0" applyFont="1" applyFill="1" applyBorder="1" applyAlignment="1" applyProtection="1">
      <alignment horizontal="left" vertical="center" wrapText="1"/>
      <protection locked="0"/>
    </xf>
    <xf numFmtId="0" fontId="11" fillId="4" borderId="31" xfId="0" applyFont="1" applyFill="1" applyBorder="1" applyAlignment="1" applyProtection="1">
      <alignment horizontal="center" vertical="center" wrapText="1"/>
      <protection locked="0"/>
    </xf>
    <xf numFmtId="3" fontId="29" fillId="4" borderId="32" xfId="0" applyNumberFormat="1" applyFont="1" applyFill="1" applyBorder="1" applyAlignment="1" applyProtection="1">
      <alignment horizontal="center" vertical="center" wrapText="1"/>
      <protection locked="0"/>
    </xf>
    <xf numFmtId="0" fontId="30" fillId="4" borderId="31" xfId="0" applyFont="1" applyFill="1" applyBorder="1" applyAlignment="1" applyProtection="1">
      <alignment horizontal="left" vertical="center" wrapText="1"/>
      <protection locked="0"/>
    </xf>
    <xf numFmtId="3" fontId="37" fillId="4" borderId="43" xfId="0" applyNumberFormat="1" applyFont="1" applyFill="1" applyBorder="1" applyAlignment="1" applyProtection="1">
      <alignment horizontal="center" vertical="center" wrapText="1"/>
      <protection locked="0"/>
    </xf>
    <xf numFmtId="0" fontId="4" fillId="4" borderId="22" xfId="0" applyFont="1" applyFill="1" applyBorder="1" applyAlignment="1" applyProtection="1">
      <alignment horizontal="left" vertical="center" wrapText="1"/>
    </xf>
    <xf numFmtId="0" fontId="34" fillId="0" borderId="26" xfId="0" applyFont="1" applyBorder="1" applyAlignment="1" applyProtection="1">
      <alignment horizontal="center" vertical="center"/>
    </xf>
    <xf numFmtId="0" fontId="0" fillId="0" borderId="0" xfId="0" applyBorder="1" applyProtection="1"/>
    <xf numFmtId="0" fontId="24" fillId="4" borderId="26"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wrapText="1"/>
    </xf>
    <xf numFmtId="0" fontId="0" fillId="0" borderId="2" xfId="0" applyBorder="1" applyProtection="1"/>
    <xf numFmtId="0" fontId="0" fillId="0" borderId="0" xfId="0" applyProtection="1"/>
    <xf numFmtId="0" fontId="13" fillId="0" borderId="0" xfId="0" quotePrefix="1" applyFont="1" applyBorder="1" applyProtection="1"/>
    <xf numFmtId="0" fontId="0" fillId="0" borderId="28" xfId="0" applyBorder="1" applyProtection="1"/>
    <xf numFmtId="0" fontId="13" fillId="0" borderId="0" xfId="0" applyFont="1" applyBorder="1" applyProtection="1"/>
    <xf numFmtId="0" fontId="0" fillId="0" borderId="0" xfId="0" quotePrefix="1" applyBorder="1" applyProtection="1"/>
    <xf numFmtId="0" fontId="7" fillId="4" borderId="26" xfId="0" applyFont="1" applyFill="1" applyBorder="1" applyAlignment="1" applyProtection="1">
      <alignment horizontal="left" vertical="center" wrapText="1"/>
    </xf>
    <xf numFmtId="0" fontId="35" fillId="0" borderId="41" xfId="0" applyFont="1" applyBorder="1" applyAlignment="1" applyProtection="1">
      <alignment horizontal="center" vertical="center"/>
    </xf>
    <xf numFmtId="3" fontId="37" fillId="4" borderId="44" xfId="0" applyNumberFormat="1" applyFont="1" applyFill="1" applyBorder="1" applyAlignment="1" applyProtection="1">
      <alignment horizontal="center" vertical="center" wrapText="1"/>
    </xf>
    <xf numFmtId="0" fontId="41" fillId="0" borderId="0" xfId="0" applyFont="1" applyBorder="1" applyAlignment="1" applyProtection="1">
      <alignment vertical="center"/>
    </xf>
    <xf numFmtId="3" fontId="0" fillId="0" borderId="0" xfId="0" applyNumberFormat="1" applyAlignment="1" applyProtection="1">
      <alignment horizontal="center" vertical="center"/>
      <protection hidden="1"/>
    </xf>
    <xf numFmtId="0" fontId="0" fillId="0" borderId="0" xfId="0" applyAlignment="1" applyProtection="1">
      <alignment horizontal="center" vertical="center"/>
      <protection hidden="1"/>
    </xf>
    <xf numFmtId="0" fontId="51" fillId="0" borderId="0" xfId="0" applyFont="1" applyAlignment="1" applyProtection="1">
      <alignment horizontal="center" vertical="center"/>
      <protection hidden="1"/>
    </xf>
    <xf numFmtId="0" fontId="53" fillId="0" borderId="0" xfId="0" applyFont="1" applyProtection="1">
      <protection hidden="1"/>
    </xf>
    <xf numFmtId="0" fontId="54" fillId="0" borderId="0" xfId="0" applyFont="1" applyAlignment="1" applyProtection="1">
      <alignment horizontal="center" vertical="center"/>
      <protection hidden="1"/>
    </xf>
    <xf numFmtId="0" fontId="42" fillId="0" borderId="15" xfId="0" applyFont="1" applyBorder="1" applyAlignment="1" applyProtection="1">
      <alignment horizontal="center" vertical="center"/>
      <protection hidden="1"/>
    </xf>
    <xf numFmtId="0" fontId="40" fillId="0" borderId="51" xfId="0" applyFont="1" applyFill="1" applyBorder="1" applyAlignment="1" applyProtection="1">
      <alignment horizontal="center" vertical="center"/>
      <protection hidden="1"/>
    </xf>
    <xf numFmtId="3" fontId="15" fillId="0" borderId="51" xfId="0" applyNumberFormat="1" applyFont="1" applyBorder="1" applyAlignment="1" applyProtection="1">
      <alignment horizontal="center" vertical="center"/>
      <protection hidden="1"/>
    </xf>
    <xf numFmtId="3" fontId="15" fillId="0" borderId="0" xfId="0" applyNumberFormat="1" applyFont="1" applyBorder="1" applyAlignment="1" applyProtection="1">
      <alignment horizontal="center" vertical="center"/>
      <protection hidden="1"/>
    </xf>
    <xf numFmtId="3" fontId="43" fillId="0" borderId="0" xfId="0" applyNumberFormat="1" applyFont="1" applyBorder="1" applyAlignment="1" applyProtection="1">
      <alignment horizontal="center" vertical="center" wrapText="1"/>
      <protection hidden="1"/>
    </xf>
    <xf numFmtId="3" fontId="14" fillId="0" borderId="62" xfId="0" applyNumberFormat="1" applyFont="1" applyBorder="1" applyAlignment="1" applyProtection="1">
      <alignment horizontal="center" vertical="center"/>
      <protection hidden="1"/>
    </xf>
    <xf numFmtId="3" fontId="15" fillId="0" borderId="62" xfId="0" applyNumberFormat="1" applyFont="1" applyBorder="1" applyAlignment="1" applyProtection="1">
      <alignment horizontal="center" vertical="center"/>
      <protection hidden="1"/>
    </xf>
    <xf numFmtId="3" fontId="14" fillId="0" borderId="51" xfId="0" applyNumberFormat="1" applyFont="1" applyBorder="1" applyAlignment="1" applyProtection="1">
      <alignment horizontal="center" vertical="center"/>
      <protection hidden="1"/>
    </xf>
    <xf numFmtId="3" fontId="15" fillId="0" borderId="61" xfId="0" applyNumberFormat="1" applyFont="1" applyBorder="1" applyAlignment="1" applyProtection="1">
      <alignment horizontal="center" vertical="center"/>
      <protection hidden="1"/>
    </xf>
    <xf numFmtId="0" fontId="51" fillId="0" borderId="51" xfId="0" quotePrefix="1" applyFont="1" applyBorder="1" applyAlignment="1" applyProtection="1">
      <alignment horizontal="center" vertical="center" wrapText="1"/>
      <protection hidden="1"/>
    </xf>
    <xf numFmtId="3" fontId="51" fillId="0" borderId="51" xfId="0" applyNumberFormat="1" applyFont="1" applyBorder="1" applyAlignment="1" applyProtection="1">
      <alignment horizontal="center" vertical="center" wrapText="1"/>
      <protection hidden="1"/>
    </xf>
    <xf numFmtId="0" fontId="52" fillId="0" borderId="51" xfId="0" applyFont="1" applyBorder="1" applyAlignment="1" applyProtection="1">
      <alignment horizontal="center" vertical="center"/>
      <protection hidden="1"/>
    </xf>
    <xf numFmtId="0" fontId="42" fillId="20" borderId="51" xfId="0" applyFont="1" applyFill="1" applyBorder="1" applyAlignment="1" applyProtection="1">
      <alignment horizontal="center" vertical="center"/>
      <protection hidden="1"/>
    </xf>
    <xf numFmtId="0" fontId="50" fillId="0" borderId="13" xfId="0" applyFont="1" applyBorder="1" applyAlignment="1" applyProtection="1">
      <alignment horizontal="center" vertical="center"/>
      <protection hidden="1"/>
    </xf>
    <xf numFmtId="0" fontId="42" fillId="0" borderId="13" xfId="0" applyFont="1" applyBorder="1" applyAlignment="1" applyProtection="1">
      <alignment horizontal="center" vertical="center"/>
      <protection hidden="1"/>
    </xf>
    <xf numFmtId="0" fontId="43" fillId="4" borderId="1" xfId="0" applyFont="1" applyFill="1" applyBorder="1" applyAlignment="1" applyProtection="1">
      <alignment horizontal="center" vertical="center" textRotation="90" wrapText="1"/>
      <protection hidden="1"/>
    </xf>
    <xf numFmtId="0" fontId="44" fillId="4" borderId="1" xfId="0" applyFont="1" applyFill="1" applyBorder="1" applyAlignment="1" applyProtection="1">
      <alignment horizontal="center" vertical="center" textRotation="90" wrapText="1"/>
      <protection hidden="1"/>
    </xf>
    <xf numFmtId="0" fontId="14" fillId="21" borderId="1" xfId="0" applyFont="1" applyFill="1" applyBorder="1" applyAlignment="1" applyProtection="1">
      <alignment horizontal="center" vertical="center" wrapText="1"/>
      <protection hidden="1"/>
    </xf>
    <xf numFmtId="0" fontId="45" fillId="3" borderId="1" xfId="0" applyFont="1" applyFill="1" applyBorder="1" applyAlignment="1" applyProtection="1">
      <alignment horizontal="center" vertical="center" wrapText="1"/>
      <protection hidden="1"/>
    </xf>
    <xf numFmtId="0" fontId="14" fillId="5" borderId="1" xfId="0" applyFont="1" applyFill="1" applyBorder="1" applyAlignment="1" applyProtection="1">
      <alignment horizontal="center" vertical="center" wrapText="1"/>
      <protection hidden="1"/>
    </xf>
    <xf numFmtId="0" fontId="33" fillId="0" borderId="0" xfId="0" applyFont="1" applyAlignment="1" applyProtection="1">
      <alignment horizontal="center"/>
      <protection hidden="1"/>
    </xf>
    <xf numFmtId="0" fontId="14" fillId="10" borderId="34" xfId="0" applyFont="1" applyFill="1" applyBorder="1" applyAlignment="1" applyProtection="1">
      <alignment horizontal="center" vertical="center" wrapText="1"/>
      <protection hidden="1"/>
    </xf>
    <xf numFmtId="0" fontId="14" fillId="10" borderId="10" xfId="0" applyFont="1" applyFill="1" applyBorder="1" applyAlignment="1" applyProtection="1">
      <alignment horizontal="center" vertical="center" wrapText="1"/>
      <protection hidden="1"/>
    </xf>
    <xf numFmtId="3" fontId="1" fillId="8" borderId="24" xfId="0" applyNumberFormat="1" applyFont="1" applyFill="1" applyBorder="1" applyAlignment="1" applyProtection="1">
      <alignment horizontal="center" vertical="center" wrapText="1"/>
      <protection hidden="1"/>
    </xf>
    <xf numFmtId="3" fontId="1" fillId="8" borderId="1" xfId="0" applyNumberFormat="1" applyFont="1" applyFill="1" applyBorder="1" applyAlignment="1" applyProtection="1">
      <alignment horizontal="center" vertical="center" wrapText="1"/>
      <protection hidden="1"/>
    </xf>
    <xf numFmtId="3" fontId="13" fillId="9" borderId="4" xfId="0" applyNumberFormat="1" applyFont="1" applyFill="1" applyBorder="1" applyAlignment="1" applyProtection="1">
      <alignment horizontal="center" vertical="center" wrapText="1"/>
      <protection hidden="1"/>
    </xf>
    <xf numFmtId="3" fontId="13" fillId="9" borderId="24" xfId="0" applyNumberFormat="1" applyFont="1" applyFill="1" applyBorder="1" applyAlignment="1" applyProtection="1">
      <alignment horizontal="center" vertical="center" wrapText="1"/>
      <protection hidden="1"/>
    </xf>
    <xf numFmtId="3" fontId="13" fillId="9" borderId="1" xfId="0" applyNumberFormat="1" applyFont="1" applyFill="1" applyBorder="1" applyAlignment="1" applyProtection="1">
      <alignment horizontal="center" vertical="center" wrapText="1"/>
      <protection hidden="1"/>
    </xf>
    <xf numFmtId="3" fontId="13" fillId="9" borderId="5" xfId="0" applyNumberFormat="1" applyFont="1" applyFill="1" applyBorder="1" applyAlignment="1" applyProtection="1">
      <alignment horizontal="center" vertical="center" wrapText="1"/>
      <protection hidden="1"/>
    </xf>
    <xf numFmtId="0" fontId="1" fillId="8" borderId="6" xfId="0" applyFont="1" applyFill="1" applyBorder="1" applyAlignment="1" applyProtection="1">
      <alignment horizontal="center" vertical="center" wrapText="1"/>
      <protection hidden="1"/>
    </xf>
    <xf numFmtId="0" fontId="1" fillId="8" borderId="35" xfId="0" applyFont="1" applyFill="1" applyBorder="1" applyAlignment="1" applyProtection="1">
      <alignment horizontal="center" vertical="center" wrapText="1"/>
      <protection hidden="1"/>
    </xf>
    <xf numFmtId="0" fontId="1" fillId="8" borderId="7" xfId="0" applyFont="1" applyFill="1" applyBorder="1" applyAlignment="1" applyProtection="1">
      <alignment horizontal="center" vertical="center" wrapText="1"/>
      <protection hidden="1"/>
    </xf>
    <xf numFmtId="0" fontId="1" fillId="8" borderId="8" xfId="0" applyFont="1" applyFill="1" applyBorder="1" applyAlignment="1" applyProtection="1">
      <alignment horizontal="center" vertical="center" wrapText="1"/>
      <protection hidden="1"/>
    </xf>
    <xf numFmtId="0" fontId="17" fillId="7" borderId="9" xfId="0" applyFont="1" applyFill="1" applyBorder="1" applyAlignment="1" applyProtection="1">
      <alignment horizontal="center" vertical="center" textRotation="90" wrapText="1"/>
      <protection hidden="1"/>
    </xf>
    <xf numFmtId="0" fontId="17" fillId="7" borderId="10" xfId="0" applyFont="1" applyFill="1" applyBorder="1" applyAlignment="1" applyProtection="1">
      <alignment horizontal="center" vertical="center" textRotation="90" wrapText="1"/>
      <protection hidden="1"/>
    </xf>
    <xf numFmtId="0" fontId="19" fillId="10" borderId="3" xfId="0" applyFont="1" applyFill="1" applyBorder="1" applyAlignment="1" applyProtection="1">
      <alignment horizontal="center" vertical="center" wrapText="1"/>
      <protection hidden="1"/>
    </xf>
    <xf numFmtId="3" fontId="23" fillId="12" borderId="1" xfId="0" applyNumberFormat="1" applyFont="1" applyFill="1" applyBorder="1" applyAlignment="1" applyProtection="1">
      <alignment horizontal="center" vertical="center" wrapText="1"/>
      <protection hidden="1"/>
    </xf>
    <xf numFmtId="0" fontId="24" fillId="12" borderId="4" xfId="0" applyFont="1" applyFill="1" applyBorder="1" applyAlignment="1" applyProtection="1">
      <alignment horizontal="center" vertical="center" wrapText="1"/>
      <protection hidden="1"/>
    </xf>
    <xf numFmtId="0" fontId="24" fillId="12" borderId="1" xfId="0" applyFont="1" applyFill="1" applyBorder="1" applyAlignment="1" applyProtection="1">
      <alignment horizontal="center" vertical="center" wrapText="1"/>
      <protection hidden="1"/>
    </xf>
    <xf numFmtId="0" fontId="21" fillId="11" borderId="1" xfId="0" applyFont="1" applyFill="1" applyBorder="1" applyAlignment="1" applyProtection="1">
      <alignment horizontal="center" vertical="center" wrapText="1"/>
      <protection hidden="1"/>
    </xf>
    <xf numFmtId="0" fontId="22" fillId="11" borderId="1" xfId="0" applyFont="1" applyFill="1" applyBorder="1" applyAlignment="1" applyProtection="1">
      <alignment horizontal="center" vertical="center" wrapText="1"/>
      <protection hidden="1"/>
    </xf>
    <xf numFmtId="0" fontId="23" fillId="12" borderId="1" xfId="0" applyFont="1" applyFill="1" applyBorder="1" applyAlignment="1" applyProtection="1">
      <alignment horizontal="center" vertical="center" wrapText="1"/>
      <protection hidden="1"/>
    </xf>
    <xf numFmtId="0" fontId="22" fillId="11" borderId="39" xfId="0" applyFont="1" applyFill="1" applyBorder="1" applyAlignment="1" applyProtection="1">
      <alignment horizontal="center" vertical="center" wrapText="1"/>
      <protection hidden="1"/>
    </xf>
    <xf numFmtId="3" fontId="1" fillId="8" borderId="4" xfId="0" applyNumberFormat="1" applyFont="1" applyFill="1" applyBorder="1" applyAlignment="1" applyProtection="1">
      <alignment horizontal="center" vertical="center" wrapText="1"/>
      <protection hidden="1"/>
    </xf>
    <xf numFmtId="0" fontId="20" fillId="18" borderId="5" xfId="0" applyFont="1" applyFill="1" applyBorder="1" applyAlignment="1" applyProtection="1">
      <alignment horizontal="center" vertical="center" wrapText="1"/>
      <protection hidden="1"/>
    </xf>
    <xf numFmtId="0" fontId="1" fillId="7" borderId="4" xfId="0" applyNumberFormat="1" applyFont="1" applyFill="1" applyBorder="1" applyAlignment="1" applyProtection="1">
      <alignment horizontal="center" vertical="center" wrapText="1"/>
      <protection hidden="1"/>
    </xf>
    <xf numFmtId="0" fontId="1" fillId="10" borderId="5" xfId="0" applyFont="1" applyFill="1" applyBorder="1" applyAlignment="1" applyProtection="1">
      <alignment horizontal="center" vertical="center" wrapText="1"/>
      <protection hidden="1"/>
    </xf>
    <xf numFmtId="0" fontId="1" fillId="9" borderId="6" xfId="0" applyNumberFormat="1" applyFont="1" applyFill="1" applyBorder="1" applyAlignment="1" applyProtection="1">
      <alignment horizontal="center" vertical="center" wrapText="1"/>
      <protection hidden="1"/>
    </xf>
    <xf numFmtId="0" fontId="1" fillId="12" borderId="8" xfId="0" applyFont="1" applyFill="1" applyBorder="1" applyAlignment="1" applyProtection="1">
      <alignment horizontal="center" vertical="center" wrapText="1"/>
      <protection hidden="1"/>
    </xf>
    <xf numFmtId="0" fontId="48" fillId="0" borderId="0" xfId="0"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3" fontId="14" fillId="0" borderId="0" xfId="0" applyNumberFormat="1" applyFont="1" applyFill="1" applyBorder="1" applyAlignment="1" applyProtection="1">
      <alignment horizontal="center" vertical="center" wrapText="1"/>
      <protection hidden="1"/>
    </xf>
    <xf numFmtId="0" fontId="14" fillId="0" borderId="0" xfId="0" applyFont="1" applyFill="1" applyBorder="1" applyAlignment="1" applyProtection="1">
      <alignment horizontal="center" vertical="center" wrapText="1"/>
      <protection hidden="1"/>
    </xf>
    <xf numFmtId="0" fontId="52" fillId="0" borderId="51" xfId="0" applyFont="1" applyBorder="1" applyAlignment="1" applyProtection="1">
      <alignment horizontal="center" vertical="center" wrapText="1"/>
      <protection hidden="1"/>
    </xf>
    <xf numFmtId="0" fontId="55" fillId="0" borderId="0" xfId="0" applyFont="1" applyBorder="1" applyProtection="1">
      <protection hidden="1"/>
    </xf>
    <xf numFmtId="0" fontId="56" fillId="0" borderId="64" xfId="0" applyFont="1" applyBorder="1" applyAlignment="1" applyProtection="1">
      <alignment horizontal="center" vertical="center"/>
      <protection hidden="1"/>
    </xf>
    <xf numFmtId="0" fontId="1" fillId="0" borderId="65" xfId="0" applyFont="1" applyFill="1" applyBorder="1" applyAlignment="1" applyProtection="1">
      <alignment horizontal="center" vertical="center" wrapText="1"/>
      <protection hidden="1"/>
    </xf>
    <xf numFmtId="3" fontId="59" fillId="0" borderId="0" xfId="0" applyNumberFormat="1" applyFont="1" applyAlignment="1" applyProtection="1">
      <alignment horizontal="center" vertical="center"/>
      <protection hidden="1"/>
    </xf>
    <xf numFmtId="0" fontId="60" fillId="0" borderId="0" xfId="0" applyFont="1" applyProtection="1">
      <protection hidden="1"/>
    </xf>
    <xf numFmtId="0" fontId="22" fillId="11" borderId="4" xfId="0" applyFont="1" applyFill="1" applyBorder="1" applyAlignment="1" applyProtection="1">
      <alignment horizontal="center" vertical="center" wrapText="1"/>
      <protection hidden="1"/>
    </xf>
    <xf numFmtId="0" fontId="22" fillId="11" borderId="63" xfId="0" applyFont="1" applyFill="1" applyBorder="1" applyAlignment="1" applyProtection="1">
      <alignment horizontal="center" vertical="center" wrapText="1"/>
      <protection hidden="1"/>
    </xf>
    <xf numFmtId="0" fontId="1" fillId="7" borderId="1" xfId="0" applyNumberFormat="1" applyFont="1" applyFill="1" applyBorder="1" applyAlignment="1" applyProtection="1">
      <alignment horizontal="center" vertical="center" wrapText="1"/>
      <protection hidden="1"/>
    </xf>
    <xf numFmtId="0" fontId="1" fillId="9" borderId="7" xfId="0" applyNumberFormat="1" applyFont="1" applyFill="1" applyBorder="1" applyAlignment="1" applyProtection="1">
      <alignment horizontal="center" vertical="center" wrapText="1"/>
      <protection hidden="1"/>
    </xf>
    <xf numFmtId="3" fontId="15" fillId="0" borderId="66" xfId="0" applyNumberFormat="1" applyFont="1" applyBorder="1" applyAlignment="1" applyProtection="1">
      <alignment horizontal="center" vertical="center"/>
      <protection hidden="1"/>
    </xf>
    <xf numFmtId="3" fontId="15" fillId="0" borderId="67" xfId="0" applyNumberFormat="1" applyFont="1" applyBorder="1" applyAlignment="1" applyProtection="1">
      <alignment horizontal="center" vertical="center"/>
      <protection hidden="1"/>
    </xf>
    <xf numFmtId="3" fontId="15" fillId="0" borderId="68" xfId="0" applyNumberFormat="1" applyFont="1" applyBorder="1" applyAlignment="1" applyProtection="1">
      <alignment horizontal="center" vertical="center"/>
      <protection hidden="1"/>
    </xf>
    <xf numFmtId="0" fontId="43" fillId="0" borderId="51" xfId="0" applyFont="1" applyFill="1" applyBorder="1" applyAlignment="1" applyProtection="1">
      <alignment horizontal="center" vertical="center" textRotation="90" wrapText="1"/>
      <protection hidden="1"/>
    </xf>
    <xf numFmtId="0" fontId="40" fillId="0" borderId="51" xfId="0" applyFont="1" applyFill="1" applyBorder="1" applyAlignment="1" applyProtection="1">
      <alignment horizontal="center" vertical="center" textRotation="90" wrapText="1"/>
      <protection hidden="1"/>
    </xf>
    <xf numFmtId="3" fontId="14" fillId="0" borderId="66" xfId="0" applyNumberFormat="1" applyFont="1" applyFill="1" applyBorder="1" applyAlignment="1" applyProtection="1">
      <alignment horizontal="center" vertical="center" wrapText="1"/>
      <protection hidden="1"/>
    </xf>
    <xf numFmtId="0" fontId="14" fillId="0" borderId="66" xfId="0" applyFont="1" applyFill="1" applyBorder="1" applyAlignment="1" applyProtection="1">
      <alignment horizontal="center" vertical="center" wrapText="1"/>
      <protection hidden="1"/>
    </xf>
    <xf numFmtId="3" fontId="14" fillId="0" borderId="68" xfId="0" applyNumberFormat="1" applyFont="1" applyFill="1" applyBorder="1" applyAlignment="1" applyProtection="1">
      <alignment horizontal="center" vertical="center" wrapText="1"/>
      <protection hidden="1"/>
    </xf>
    <xf numFmtId="0" fontId="14" fillId="0" borderId="68" xfId="0" applyFont="1" applyFill="1" applyBorder="1" applyAlignment="1" applyProtection="1">
      <alignment horizontal="center" vertical="center" wrapText="1"/>
      <protection hidden="1"/>
    </xf>
    <xf numFmtId="164" fontId="49" fillId="0" borderId="0" xfId="0" applyNumberFormat="1" applyFont="1" applyAlignment="1" applyProtection="1">
      <alignment horizontal="center" vertical="center"/>
      <protection hidden="1"/>
    </xf>
    <xf numFmtId="0" fontId="42" fillId="0" borderId="0" xfId="0" applyFont="1" applyBorder="1" applyAlignment="1" applyProtection="1">
      <alignment horizontal="center" vertical="center"/>
      <protection hidden="1"/>
    </xf>
    <xf numFmtId="3" fontId="14" fillId="0" borderId="0" xfId="0" applyNumberFormat="1" applyFont="1" applyBorder="1" applyAlignment="1" applyProtection="1">
      <alignment horizontal="center" vertical="center"/>
      <protection hidden="1"/>
    </xf>
    <xf numFmtId="0" fontId="68" fillId="0" borderId="0" xfId="0" applyFont="1" applyProtection="1">
      <protection locked="0"/>
    </xf>
    <xf numFmtId="0" fontId="62" fillId="0" borderId="0" xfId="0" applyFont="1" applyProtection="1">
      <protection locked="0"/>
    </xf>
    <xf numFmtId="0" fontId="62" fillId="0" borderId="0" xfId="0" applyFont="1" applyAlignment="1" applyProtection="1">
      <alignment vertical="center"/>
      <protection locked="0"/>
    </xf>
    <xf numFmtId="0" fontId="62" fillId="0" borderId="0" xfId="0" applyFont="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0" xfId="0" applyFont="1" applyAlignment="1" applyProtection="1">
      <alignment vertical="center"/>
      <protection locked="0"/>
    </xf>
    <xf numFmtId="3" fontId="40" fillId="0" borderId="51" xfId="0" applyNumberFormat="1" applyFont="1" applyBorder="1" applyAlignment="1" applyProtection="1">
      <alignment horizontal="center" vertical="center"/>
      <protection hidden="1"/>
    </xf>
    <xf numFmtId="3" fontId="68" fillId="0" borderId="51" xfId="0" applyNumberFormat="1" applyFont="1" applyBorder="1" applyAlignment="1" applyProtection="1">
      <alignment horizontal="right" vertical="center"/>
      <protection hidden="1"/>
    </xf>
    <xf numFmtId="3" fontId="80" fillId="7" borderId="51" xfId="0" applyNumberFormat="1" applyFont="1" applyFill="1" applyBorder="1" applyAlignment="1" applyProtection="1">
      <alignment horizontal="right" vertical="center"/>
      <protection locked="0"/>
    </xf>
    <xf numFmtId="3" fontId="72" fillId="7" borderId="51" xfId="0" applyNumberFormat="1" applyFont="1" applyFill="1" applyBorder="1" applyAlignment="1" applyProtection="1">
      <alignment horizontal="right" vertical="center"/>
      <protection locked="0"/>
    </xf>
    <xf numFmtId="0" fontId="14" fillId="16" borderId="1" xfId="0" applyFont="1" applyFill="1" applyBorder="1" applyAlignment="1" applyProtection="1">
      <alignment horizontal="center" vertical="center" wrapText="1"/>
      <protection hidden="1"/>
    </xf>
    <xf numFmtId="0" fontId="1" fillId="16" borderId="1" xfId="0" applyFont="1" applyFill="1" applyBorder="1" applyAlignment="1" applyProtection="1">
      <alignment horizontal="center" vertical="center" wrapText="1"/>
      <protection hidden="1"/>
    </xf>
    <xf numFmtId="0" fontId="14" fillId="16" borderId="1" xfId="0" applyFont="1" applyFill="1" applyBorder="1" applyAlignment="1" applyProtection="1">
      <alignment horizontal="center" vertical="center" textRotation="90" wrapText="1"/>
      <protection hidden="1"/>
    </xf>
    <xf numFmtId="0" fontId="32" fillId="16" borderId="1" xfId="0" applyFont="1" applyFill="1" applyBorder="1" applyAlignment="1" applyProtection="1">
      <alignment horizontal="center" vertical="center" wrapText="1"/>
      <protection hidden="1"/>
    </xf>
    <xf numFmtId="0" fontId="15" fillId="2" borderId="1" xfId="0" applyFont="1" applyFill="1" applyBorder="1" applyAlignment="1" applyProtection="1">
      <alignment horizontal="center" vertical="center" wrapText="1"/>
      <protection hidden="1"/>
    </xf>
    <xf numFmtId="3" fontId="1" fillId="17" borderId="1" xfId="0" applyNumberFormat="1" applyFont="1" applyFill="1" applyBorder="1" applyAlignment="1" applyProtection="1">
      <alignment horizontal="center" vertical="center" wrapText="1"/>
      <protection hidden="1"/>
    </xf>
    <xf numFmtId="3" fontId="1" fillId="16" borderId="1" xfId="0" applyNumberFormat="1" applyFont="1" applyFill="1" applyBorder="1" applyAlignment="1" applyProtection="1">
      <alignment horizontal="center" vertical="center" wrapText="1"/>
      <protection hidden="1"/>
    </xf>
    <xf numFmtId="3" fontId="1" fillId="15" borderId="1" xfId="0" applyNumberFormat="1" applyFont="1" applyFill="1" applyBorder="1" applyAlignment="1" applyProtection="1">
      <alignment horizontal="center" vertical="center" wrapText="1"/>
      <protection hidden="1"/>
    </xf>
    <xf numFmtId="0" fontId="1" fillId="2" borderId="1" xfId="0" applyFont="1" applyFill="1" applyBorder="1" applyAlignment="1" applyProtection="1">
      <alignment horizontal="center" vertical="center" wrapText="1"/>
      <protection hidden="1"/>
    </xf>
    <xf numFmtId="3" fontId="1" fillId="19" borderId="24" xfId="0" applyNumberFormat="1"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36" fillId="2" borderId="1" xfId="0" applyFont="1" applyFill="1" applyBorder="1" applyAlignment="1" applyProtection="1">
      <alignment horizontal="center" vertical="center"/>
      <protection hidden="1"/>
    </xf>
    <xf numFmtId="0" fontId="1" fillId="5" borderId="1" xfId="0"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3" fontId="16" fillId="3" borderId="1" xfId="0" applyNumberFormat="1" applyFont="1" applyFill="1" applyBorder="1" applyAlignment="1" applyProtection="1">
      <alignment horizontal="center" vertical="center" wrapText="1"/>
      <protection hidden="1"/>
    </xf>
    <xf numFmtId="3" fontId="1" fillId="5" borderId="1" xfId="0" applyNumberFormat="1"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3" fontId="68" fillId="0" borderId="0" xfId="0" applyNumberFormat="1" applyFont="1" applyProtection="1">
      <protection locked="0"/>
    </xf>
    <xf numFmtId="0" fontId="68" fillId="0" borderId="0" xfId="0" applyFont="1" applyAlignment="1" applyProtection="1">
      <alignment horizontal="center"/>
      <protection locked="0"/>
    </xf>
    <xf numFmtId="0" fontId="68" fillId="0" borderId="0" xfId="0" applyFont="1" applyAlignment="1" applyProtection="1">
      <alignment vertical="center"/>
      <protection locked="0"/>
    </xf>
    <xf numFmtId="0" fontId="68" fillId="0" borderId="0" xfId="0" applyFont="1" applyAlignment="1" applyProtection="1">
      <alignment horizontal="left"/>
      <protection locked="0"/>
    </xf>
    <xf numFmtId="0" fontId="68" fillId="0" borderId="0" xfId="0" applyFont="1" applyAlignment="1" applyProtection="1">
      <alignment horizontal="center" vertical="center"/>
      <protection locked="0"/>
    </xf>
    <xf numFmtId="0" fontId="68" fillId="0" borderId="0" xfId="0" applyFont="1" applyAlignment="1" applyProtection="1">
      <alignment horizontal="right" vertical="center"/>
      <protection locked="0"/>
    </xf>
    <xf numFmtId="3" fontId="68" fillId="0" borderId="0" xfId="0" applyNumberFormat="1" applyFont="1" applyAlignment="1" applyProtection="1">
      <alignment vertical="center"/>
      <protection locked="0"/>
    </xf>
    <xf numFmtId="3" fontId="68" fillId="0" borderId="0" xfId="0" applyNumberFormat="1" applyFont="1" applyAlignment="1" applyProtection="1">
      <alignment horizontal="center" vertical="center"/>
      <protection locked="0"/>
    </xf>
    <xf numFmtId="0" fontId="68" fillId="0" borderId="0" xfId="0" quotePrefix="1" applyFont="1" applyAlignment="1" applyProtection="1">
      <alignment vertical="center"/>
      <protection locked="0"/>
    </xf>
    <xf numFmtId="3" fontId="68" fillId="0" borderId="0" xfId="0" applyNumberFormat="1" applyFont="1" applyAlignment="1" applyProtection="1">
      <alignment horizontal="right"/>
      <protection locked="0"/>
    </xf>
    <xf numFmtId="0" fontId="68" fillId="0" borderId="0" xfId="0" applyFont="1" applyAlignment="1" applyProtection="1">
      <alignment horizontal="right"/>
      <protection locked="0"/>
    </xf>
    <xf numFmtId="3" fontId="68" fillId="0" borderId="0" xfId="0" applyNumberFormat="1" applyFont="1" applyAlignment="1" applyProtection="1">
      <alignment horizontal="right" vertical="center"/>
      <protection locked="0"/>
    </xf>
    <xf numFmtId="0" fontId="68" fillId="0" borderId="0" xfId="0" applyFont="1" applyAlignment="1" applyProtection="1">
      <alignment horizontal="left" vertical="center"/>
      <protection locked="0"/>
    </xf>
    <xf numFmtId="0" fontId="40" fillId="0" borderId="51" xfId="0" applyFont="1" applyBorder="1" applyAlignment="1" applyProtection="1">
      <alignment horizontal="center" vertical="center"/>
      <protection locked="0"/>
    </xf>
    <xf numFmtId="0" fontId="68" fillId="0" borderId="51" xfId="0" applyFont="1" applyBorder="1" applyAlignment="1" applyProtection="1">
      <alignment horizontal="center" vertical="center"/>
      <protection locked="0"/>
    </xf>
    <xf numFmtId="0" fontId="68" fillId="0" borderId="0" xfId="0" applyFont="1" applyAlignment="1" applyProtection="1">
      <alignment horizontal="left" vertical="center"/>
      <protection locked="0"/>
    </xf>
    <xf numFmtId="3" fontId="15" fillId="0" borderId="51" xfId="0" applyNumberFormat="1" applyFont="1" applyBorder="1" applyAlignment="1" applyProtection="1">
      <alignment horizontal="center" vertical="center" wrapText="1"/>
      <protection hidden="1"/>
    </xf>
    <xf numFmtId="0" fontId="48" fillId="0" borderId="0" xfId="0" applyFont="1" applyProtection="1">
      <protection hidden="1"/>
    </xf>
    <xf numFmtId="0" fontId="51" fillId="0" borderId="69" xfId="0" applyFont="1" applyBorder="1" applyAlignment="1" applyProtection="1">
      <alignment horizontal="left" vertical="center"/>
      <protection hidden="1"/>
    </xf>
    <xf numFmtId="0" fontId="51" fillId="0" borderId="70" xfId="0" applyFont="1" applyBorder="1" applyAlignment="1" applyProtection="1">
      <alignment horizontal="center" vertical="center"/>
      <protection hidden="1"/>
    </xf>
    <xf numFmtId="3" fontId="51" fillId="0" borderId="71" xfId="0" applyNumberFormat="1" applyFont="1" applyBorder="1" applyAlignment="1" applyProtection="1">
      <alignment horizontal="right" vertical="center"/>
      <protection hidden="1"/>
    </xf>
    <xf numFmtId="0" fontId="51" fillId="0" borderId="72" xfId="0" applyFont="1" applyBorder="1" applyAlignment="1" applyProtection="1">
      <alignment horizontal="left" vertical="center"/>
      <protection hidden="1"/>
    </xf>
    <xf numFmtId="0" fontId="51" fillId="0" borderId="73" xfId="0" applyFont="1" applyBorder="1" applyAlignment="1" applyProtection="1">
      <alignment horizontal="center" vertical="center"/>
      <protection hidden="1"/>
    </xf>
    <xf numFmtId="3" fontId="51" fillId="0" borderId="74" xfId="0" applyNumberFormat="1" applyFont="1" applyBorder="1" applyAlignment="1" applyProtection="1">
      <alignment horizontal="right" vertical="center"/>
      <protection hidden="1"/>
    </xf>
    <xf numFmtId="0" fontId="51" fillId="0" borderId="75" xfId="0" applyFont="1" applyBorder="1" applyAlignment="1" applyProtection="1">
      <alignment horizontal="left" vertical="center"/>
      <protection hidden="1"/>
    </xf>
    <xf numFmtId="0" fontId="51" fillId="0" borderId="76" xfId="0" applyFont="1" applyBorder="1" applyAlignment="1" applyProtection="1">
      <alignment horizontal="center" vertical="center"/>
      <protection hidden="1"/>
    </xf>
    <xf numFmtId="3" fontId="51" fillId="0" borderId="77" xfId="0" applyNumberFormat="1" applyFont="1" applyBorder="1" applyAlignment="1" applyProtection="1">
      <alignment horizontal="right" vertical="center"/>
      <protection hidden="1"/>
    </xf>
    <xf numFmtId="0" fontId="82" fillId="17" borderId="51" xfId="0" applyFont="1" applyFill="1" applyBorder="1" applyAlignment="1" applyProtection="1">
      <alignment horizontal="center" vertical="center" wrapText="1"/>
      <protection hidden="1"/>
    </xf>
    <xf numFmtId="0" fontId="82" fillId="0" borderId="51" xfId="0" applyFont="1" applyBorder="1" applyAlignment="1" applyProtection="1">
      <alignment horizontal="center" vertical="center" wrapText="1"/>
      <protection hidden="1"/>
    </xf>
    <xf numFmtId="3" fontId="82" fillId="0" borderId="51" xfId="0" applyNumberFormat="1" applyFont="1" applyBorder="1" applyAlignment="1" applyProtection="1">
      <alignment horizontal="center" vertical="center"/>
      <protection hidden="1"/>
    </xf>
    <xf numFmtId="0" fontId="82" fillId="22" borderId="51" xfId="0" applyFont="1" applyFill="1" applyBorder="1" applyAlignment="1" applyProtection="1">
      <alignment horizontal="center" vertical="center" wrapText="1"/>
      <protection hidden="1"/>
    </xf>
    <xf numFmtId="3" fontId="82" fillId="22" borderId="51" xfId="0" applyNumberFormat="1" applyFont="1" applyFill="1" applyBorder="1" applyAlignment="1" applyProtection="1">
      <alignment horizontal="center" vertical="center"/>
      <protection hidden="1"/>
    </xf>
    <xf numFmtId="0" fontId="68" fillId="0" borderId="51" xfId="0" applyFont="1" applyBorder="1" applyAlignment="1" applyProtection="1">
      <alignment horizontal="center" vertical="center"/>
      <protection locked="0"/>
    </xf>
    <xf numFmtId="0" fontId="48" fillId="0" borderId="51" xfId="0" applyFont="1" applyBorder="1" applyAlignment="1" applyProtection="1">
      <alignment horizontal="center" vertical="center"/>
      <protection hidden="1"/>
    </xf>
    <xf numFmtId="3" fontId="48" fillId="0" borderId="51" xfId="0" applyNumberFormat="1" applyFont="1" applyBorder="1" applyAlignment="1" applyProtection="1">
      <alignment horizontal="center" vertical="center"/>
      <protection hidden="1"/>
    </xf>
    <xf numFmtId="0" fontId="48" fillId="9" borderId="51" xfId="0" applyFont="1" applyFill="1" applyBorder="1" applyAlignment="1" applyProtection="1">
      <alignment horizontal="center" vertical="center"/>
      <protection hidden="1"/>
    </xf>
    <xf numFmtId="3" fontId="48" fillId="9" borderId="51" xfId="0" applyNumberFormat="1" applyFont="1" applyFill="1" applyBorder="1" applyAlignment="1" applyProtection="1">
      <alignment horizontal="center" vertical="center"/>
      <protection hidden="1"/>
    </xf>
    <xf numFmtId="3" fontId="48" fillId="0" borderId="51" xfId="0" applyNumberFormat="1" applyFont="1" applyFill="1" applyBorder="1" applyAlignment="1" applyProtection="1">
      <alignment horizontal="center" vertical="center"/>
      <protection hidden="1"/>
    </xf>
    <xf numFmtId="0" fontId="48" fillId="22" borderId="51" xfId="0" applyFont="1" applyFill="1" applyBorder="1" applyAlignment="1" applyProtection="1">
      <alignment horizontal="center" vertical="center"/>
      <protection hidden="1"/>
    </xf>
    <xf numFmtId="3" fontId="48" fillId="22" borderId="51" xfId="0" applyNumberFormat="1" applyFont="1" applyFill="1" applyBorder="1" applyAlignment="1" applyProtection="1">
      <alignment horizontal="center" vertical="center"/>
      <protection hidden="1"/>
    </xf>
    <xf numFmtId="0" fontId="48" fillId="0" borderId="51" xfId="0" applyFont="1" applyFill="1" applyBorder="1" applyAlignment="1" applyProtection="1">
      <alignment horizontal="center" vertical="center"/>
      <protection hidden="1"/>
    </xf>
    <xf numFmtId="0" fontId="68" fillId="0" borderId="0" xfId="0" applyFont="1" applyAlignment="1" applyProtection="1">
      <alignment vertical="center"/>
      <protection hidden="1"/>
    </xf>
    <xf numFmtId="0" fontId="68" fillId="0" borderId="0" xfId="0" applyFont="1" applyAlignment="1" applyProtection="1">
      <alignment horizontal="right" vertical="center"/>
      <protection hidden="1"/>
    </xf>
    <xf numFmtId="0" fontId="15" fillId="6" borderId="18" xfId="0" applyFont="1" applyFill="1" applyBorder="1" applyAlignment="1" applyProtection="1">
      <alignment horizontal="center" vertical="center" wrapText="1"/>
    </xf>
    <xf numFmtId="0" fontId="15" fillId="6" borderId="19" xfId="0" applyFont="1" applyFill="1" applyBorder="1" applyAlignment="1" applyProtection="1">
      <alignment horizontal="center" vertical="center" wrapText="1"/>
    </xf>
    <xf numFmtId="0" fontId="15" fillId="6" borderId="20" xfId="0" applyFont="1" applyFill="1" applyBorder="1" applyAlignment="1" applyProtection="1">
      <alignment horizontal="center" vertical="center" wrapText="1"/>
    </xf>
    <xf numFmtId="0" fontId="1" fillId="6" borderId="29" xfId="0" applyFont="1" applyFill="1" applyBorder="1" applyAlignment="1" applyProtection="1">
      <alignment horizontal="center"/>
    </xf>
    <xf numFmtId="0" fontId="1" fillId="6" borderId="11" xfId="0" applyFont="1" applyFill="1" applyBorder="1" applyAlignment="1" applyProtection="1">
      <alignment horizontal="center"/>
    </xf>
    <xf numFmtId="0" fontId="1" fillId="6" borderId="30" xfId="0" applyFont="1" applyFill="1" applyBorder="1" applyAlignment="1" applyProtection="1">
      <alignment horizontal="center"/>
    </xf>
    <xf numFmtId="0" fontId="39" fillId="6" borderId="25" xfId="0" applyFont="1" applyFill="1" applyBorder="1" applyAlignment="1" applyProtection="1">
      <alignment horizontal="center"/>
    </xf>
    <xf numFmtId="0" fontId="40" fillId="6" borderId="22" xfId="0" applyFont="1" applyFill="1" applyBorder="1" applyAlignment="1" applyProtection="1">
      <alignment horizontal="center"/>
    </xf>
    <xf numFmtId="0" fontId="40" fillId="6" borderId="23" xfId="0" applyFont="1" applyFill="1" applyBorder="1" applyAlignment="1" applyProtection="1">
      <alignment horizontal="center"/>
    </xf>
    <xf numFmtId="0" fontId="10" fillId="6" borderId="12" xfId="1" applyFill="1" applyBorder="1" applyAlignment="1" applyProtection="1">
      <alignment horizontal="center" vertical="top"/>
    </xf>
    <xf numFmtId="0" fontId="9" fillId="6" borderId="13" xfId="0" applyFont="1" applyFill="1" applyBorder="1" applyAlignment="1" applyProtection="1">
      <alignment horizontal="center" vertical="top"/>
    </xf>
    <xf numFmtId="0" fontId="9" fillId="6" borderId="27" xfId="0" applyFont="1" applyFill="1" applyBorder="1" applyAlignment="1" applyProtection="1">
      <alignment horizontal="center" vertical="top"/>
    </xf>
    <xf numFmtId="0" fontId="18" fillId="4" borderId="21" xfId="0" applyFont="1" applyFill="1" applyBorder="1" applyAlignment="1" applyProtection="1">
      <alignment horizontal="center" vertical="center" wrapText="1"/>
    </xf>
    <xf numFmtId="0" fontId="18" fillId="4" borderId="22" xfId="0" applyFont="1" applyFill="1" applyBorder="1" applyAlignment="1" applyProtection="1">
      <alignment horizontal="center" vertical="center" wrapText="1"/>
    </xf>
    <xf numFmtId="0" fontId="0" fillId="0" borderId="42" xfId="0" applyBorder="1" applyAlignment="1" applyProtection="1">
      <alignment horizontal="center"/>
    </xf>
    <xf numFmtId="0" fontId="0" fillId="0" borderId="38" xfId="0" applyBorder="1" applyAlignment="1" applyProtection="1">
      <alignment horizontal="center"/>
    </xf>
    <xf numFmtId="0" fontId="1" fillId="0" borderId="2" xfId="0" applyFont="1" applyBorder="1" applyAlignment="1" applyProtection="1">
      <alignment horizontal="center"/>
    </xf>
    <xf numFmtId="0" fontId="1" fillId="0" borderId="0" xfId="0" applyFont="1" applyBorder="1" applyAlignment="1" applyProtection="1">
      <alignment horizontal="center"/>
    </xf>
    <xf numFmtId="0" fontId="1" fillId="0" borderId="28" xfId="0" applyFont="1"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xf>
    <xf numFmtId="0" fontId="0" fillId="0" borderId="28" xfId="0" applyBorder="1" applyAlignment="1" applyProtection="1">
      <alignment horizontal="center"/>
    </xf>
    <xf numFmtId="0" fontId="13" fillId="0" borderId="78" xfId="0" applyFont="1" applyBorder="1" applyAlignment="1" applyProtection="1">
      <alignment horizontal="center"/>
    </xf>
    <xf numFmtId="0" fontId="13" fillId="0" borderId="79" xfId="0" applyFont="1" applyBorder="1" applyAlignment="1" applyProtection="1">
      <alignment horizontal="center"/>
    </xf>
    <xf numFmtId="0" fontId="2"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3" fontId="1" fillId="19" borderId="1" xfId="0" applyNumberFormat="1" applyFont="1" applyFill="1" applyBorder="1" applyAlignment="1" applyProtection="1">
      <alignment horizontal="center" vertical="center" wrapText="1"/>
      <protection hidden="1"/>
    </xf>
    <xf numFmtId="3" fontId="1" fillId="19" borderId="14" xfId="0" applyNumberFormat="1" applyFont="1" applyFill="1" applyBorder="1" applyAlignment="1" applyProtection="1">
      <alignment horizontal="center" vertical="center" wrapText="1"/>
      <protection hidden="1"/>
    </xf>
    <xf numFmtId="3" fontId="1" fillId="14" borderId="15" xfId="0" applyNumberFormat="1" applyFont="1" applyFill="1" applyBorder="1" applyAlignment="1" applyProtection="1">
      <alignment horizontal="center" vertical="center" wrapText="1"/>
      <protection hidden="1"/>
    </xf>
    <xf numFmtId="3" fontId="1" fillId="14" borderId="24" xfId="0" applyNumberFormat="1" applyFont="1" applyFill="1" applyBorder="1" applyAlignment="1" applyProtection="1">
      <alignment horizontal="center" vertical="center" wrapText="1"/>
      <protection hidden="1"/>
    </xf>
    <xf numFmtId="0" fontId="1" fillId="14" borderId="14" xfId="0" applyFont="1" applyFill="1" applyBorder="1" applyAlignment="1" applyProtection="1">
      <alignment horizontal="center" vertical="center" wrapText="1"/>
      <protection hidden="1"/>
    </xf>
    <xf numFmtId="0" fontId="1" fillId="14" borderId="24" xfId="0" applyFont="1" applyFill="1" applyBorder="1" applyAlignment="1" applyProtection="1">
      <alignment horizontal="center" vertical="center" wrapText="1"/>
      <protection hidden="1"/>
    </xf>
    <xf numFmtId="3" fontId="31" fillId="14" borderId="14" xfId="0" applyNumberFormat="1" applyFont="1" applyFill="1" applyBorder="1" applyAlignment="1" applyProtection="1">
      <alignment horizontal="center" vertical="center" wrapText="1"/>
      <protection hidden="1"/>
    </xf>
    <xf numFmtId="3" fontId="31" fillId="14" borderId="15" xfId="0" applyNumberFormat="1" applyFont="1" applyFill="1" applyBorder="1" applyAlignment="1" applyProtection="1">
      <alignment horizontal="center" vertical="center" wrapText="1"/>
      <protection hidden="1"/>
    </xf>
    <xf numFmtId="3" fontId="1" fillId="15" borderId="14" xfId="0" applyNumberFormat="1" applyFont="1" applyFill="1" applyBorder="1" applyAlignment="1" applyProtection="1">
      <alignment horizontal="center" vertical="center" wrapText="1"/>
      <protection hidden="1"/>
    </xf>
    <xf numFmtId="3" fontId="1" fillId="15" borderId="15" xfId="0" applyNumberFormat="1" applyFont="1" applyFill="1" applyBorder="1" applyAlignment="1" applyProtection="1">
      <alignment horizontal="center" vertical="center" wrapText="1"/>
      <protection hidden="1"/>
    </xf>
    <xf numFmtId="3" fontId="1" fillId="15" borderId="24" xfId="0" applyNumberFormat="1" applyFont="1" applyFill="1" applyBorder="1" applyAlignment="1" applyProtection="1">
      <alignment horizontal="center" vertical="center" wrapText="1"/>
      <protection hidden="1"/>
    </xf>
    <xf numFmtId="3" fontId="1" fillId="19" borderId="15" xfId="0" applyNumberFormat="1" applyFont="1" applyFill="1" applyBorder="1" applyAlignment="1" applyProtection="1">
      <alignment horizontal="center" vertical="center" wrapText="1"/>
      <protection hidden="1"/>
    </xf>
    <xf numFmtId="0" fontId="25" fillId="11" borderId="16" xfId="0" applyFont="1" applyFill="1" applyBorder="1" applyAlignment="1" applyProtection="1">
      <alignment horizontal="center" vertical="center" wrapText="1"/>
      <protection hidden="1"/>
    </xf>
    <xf numFmtId="0" fontId="25" fillId="11" borderId="17" xfId="0" applyFont="1" applyFill="1" applyBorder="1" applyAlignment="1" applyProtection="1">
      <alignment horizontal="center" vertical="center" wrapText="1"/>
      <protection hidden="1"/>
    </xf>
    <xf numFmtId="0" fontId="25" fillId="11" borderId="40" xfId="0" applyFont="1" applyFill="1" applyBorder="1" applyAlignment="1" applyProtection="1">
      <alignment horizontal="center" vertical="center" wrapText="1"/>
      <protection hidden="1"/>
    </xf>
    <xf numFmtId="0" fontId="26" fillId="0" borderId="0" xfId="0" applyFont="1" applyAlignment="1" applyProtection="1">
      <alignment horizontal="center" vertical="center" wrapText="1"/>
      <protection hidden="1"/>
    </xf>
    <xf numFmtId="0" fontId="25" fillId="12" borderId="16" xfId="0" applyFont="1" applyFill="1" applyBorder="1" applyAlignment="1" applyProtection="1">
      <alignment horizontal="center" vertical="center" wrapText="1"/>
      <protection hidden="1"/>
    </xf>
    <xf numFmtId="0" fontId="25" fillId="12" borderId="17" xfId="0" applyFont="1" applyFill="1" applyBorder="1" applyAlignment="1" applyProtection="1">
      <alignment horizontal="center" vertical="center" wrapText="1"/>
      <protection hidden="1"/>
    </xf>
    <xf numFmtId="0" fontId="8" fillId="13" borderId="48" xfId="0" applyFont="1" applyFill="1" applyBorder="1" applyAlignment="1" applyProtection="1">
      <alignment horizontal="center" vertical="center"/>
      <protection hidden="1"/>
    </xf>
    <xf numFmtId="0" fontId="8" fillId="13" borderId="49" xfId="0" applyFont="1" applyFill="1" applyBorder="1" applyAlignment="1" applyProtection="1">
      <alignment horizontal="center" vertical="center"/>
      <protection hidden="1"/>
    </xf>
    <xf numFmtId="0" fontId="8" fillId="13" borderId="50" xfId="0" applyFont="1" applyFill="1" applyBorder="1" applyAlignment="1" applyProtection="1">
      <alignment horizontal="center" vertical="center"/>
      <protection hidden="1"/>
    </xf>
    <xf numFmtId="0" fontId="17" fillId="13" borderId="45" xfId="0" applyFont="1" applyFill="1" applyBorder="1" applyAlignment="1" applyProtection="1">
      <alignment horizontal="center"/>
      <protection hidden="1"/>
    </xf>
    <xf numFmtId="0" fontId="17" fillId="13" borderId="46" xfId="0" applyFont="1" applyFill="1" applyBorder="1" applyAlignment="1" applyProtection="1">
      <alignment horizontal="center"/>
      <protection hidden="1"/>
    </xf>
    <xf numFmtId="0" fontId="17" fillId="13" borderId="47" xfId="0" applyFont="1" applyFill="1" applyBorder="1" applyAlignment="1" applyProtection="1">
      <alignment horizontal="center"/>
      <protection hidden="1"/>
    </xf>
    <xf numFmtId="0" fontId="27" fillId="0" borderId="0" xfId="0" applyFont="1" applyAlignment="1" applyProtection="1">
      <alignment horizontal="center" vertical="center"/>
      <protection hidden="1"/>
    </xf>
    <xf numFmtId="0" fontId="28" fillId="0" borderId="0" xfId="0" applyFont="1" applyAlignment="1" applyProtection="1">
      <alignment horizontal="center" vertical="center"/>
      <protection hidden="1"/>
    </xf>
    <xf numFmtId="3" fontId="1" fillId="8" borderId="36" xfId="0" applyNumberFormat="1" applyFont="1" applyFill="1" applyBorder="1" applyAlignment="1" applyProtection="1">
      <alignment horizontal="center" vertical="center" wrapText="1"/>
      <protection hidden="1"/>
    </xf>
    <xf numFmtId="3" fontId="1" fillId="8" borderId="37" xfId="0" applyNumberFormat="1" applyFont="1" applyFill="1" applyBorder="1" applyAlignment="1" applyProtection="1">
      <alignment horizontal="center" vertical="center" wrapText="1"/>
      <protection hidden="1"/>
    </xf>
    <xf numFmtId="3" fontId="1" fillId="8" borderId="33" xfId="0" applyNumberFormat="1" applyFont="1" applyFill="1" applyBorder="1" applyAlignment="1" applyProtection="1">
      <alignment horizontal="center" vertical="center" wrapText="1"/>
      <protection hidden="1"/>
    </xf>
    <xf numFmtId="3" fontId="1" fillId="8" borderId="17" xfId="0" applyNumberFormat="1" applyFont="1" applyFill="1" applyBorder="1" applyAlignment="1" applyProtection="1">
      <alignment horizontal="center" vertical="center" wrapText="1"/>
      <protection hidden="1"/>
    </xf>
    <xf numFmtId="3" fontId="14" fillId="0" borderId="59" xfId="0" applyNumberFormat="1" applyFont="1" applyBorder="1" applyAlignment="1" applyProtection="1">
      <alignment horizontal="center" vertical="center" wrapText="1"/>
      <protection hidden="1"/>
    </xf>
    <xf numFmtId="3" fontId="14" fillId="0" borderId="60" xfId="0" applyNumberFormat="1" applyFont="1" applyBorder="1" applyAlignment="1" applyProtection="1">
      <alignment horizontal="center" vertical="center" wrapText="1"/>
      <protection hidden="1"/>
    </xf>
    <xf numFmtId="0" fontId="52" fillId="0" borderId="0" xfId="0" applyFont="1" applyAlignment="1" applyProtection="1">
      <alignment horizontal="center"/>
      <protection locked="0"/>
    </xf>
    <xf numFmtId="0" fontId="52" fillId="0" borderId="0" xfId="0" applyFont="1" applyAlignment="1" applyProtection="1">
      <alignment horizontal="center" vertical="top"/>
      <protection locked="0"/>
    </xf>
    <xf numFmtId="0" fontId="42" fillId="0" borderId="0" xfId="0" applyFont="1" applyBorder="1" applyAlignment="1" applyProtection="1">
      <alignment horizontal="center" vertical="center"/>
      <protection hidden="1"/>
    </xf>
    <xf numFmtId="0" fontId="13" fillId="17" borderId="52" xfId="0" applyFont="1" applyFill="1" applyBorder="1" applyAlignment="1" applyProtection="1">
      <alignment horizontal="center" vertical="center" wrapText="1"/>
      <protection hidden="1"/>
    </xf>
    <xf numFmtId="0" fontId="13" fillId="17" borderId="53" xfId="0" applyFont="1" applyFill="1" applyBorder="1" applyAlignment="1" applyProtection="1">
      <alignment horizontal="center" vertical="center" wrapText="1"/>
      <protection hidden="1"/>
    </xf>
    <xf numFmtId="0" fontId="13" fillId="17" borderId="54" xfId="0" applyFont="1" applyFill="1" applyBorder="1" applyAlignment="1" applyProtection="1">
      <alignment horizontal="center" vertical="center" wrapText="1"/>
      <protection hidden="1"/>
    </xf>
    <xf numFmtId="0" fontId="13" fillId="17" borderId="55" xfId="0" applyFont="1" applyFill="1" applyBorder="1" applyAlignment="1" applyProtection="1">
      <alignment horizontal="center" vertical="center" wrapText="1"/>
      <protection hidden="1"/>
    </xf>
    <xf numFmtId="0" fontId="13" fillId="17" borderId="56" xfId="0" applyFont="1" applyFill="1" applyBorder="1" applyAlignment="1" applyProtection="1">
      <alignment horizontal="center" vertical="center" wrapText="1"/>
      <protection hidden="1"/>
    </xf>
    <xf numFmtId="0" fontId="13" fillId="17" borderId="57" xfId="0" applyFont="1" applyFill="1" applyBorder="1" applyAlignment="1" applyProtection="1">
      <alignment horizontal="center" vertical="center" wrapText="1"/>
      <protection hidden="1"/>
    </xf>
    <xf numFmtId="3" fontId="43" fillId="0" borderId="66" xfId="0" applyNumberFormat="1" applyFont="1" applyBorder="1" applyAlignment="1" applyProtection="1">
      <alignment horizontal="center" vertical="center" wrapText="1"/>
      <protection hidden="1"/>
    </xf>
    <xf numFmtId="3" fontId="43" fillId="0" borderId="68" xfId="0" applyNumberFormat="1" applyFont="1" applyBorder="1" applyAlignment="1" applyProtection="1">
      <alignment horizontal="center" vertical="center" wrapText="1"/>
      <protection hidden="1"/>
    </xf>
    <xf numFmtId="3" fontId="43" fillId="0" borderId="58" xfId="0" applyNumberFormat="1" applyFont="1" applyBorder="1" applyAlignment="1" applyProtection="1">
      <alignment horizontal="center" vertical="center" wrapText="1"/>
      <protection hidden="1"/>
    </xf>
    <xf numFmtId="0" fontId="64" fillId="0" borderId="0" xfId="0" applyFont="1" applyAlignment="1" applyProtection="1">
      <alignment horizontal="left" vertical="center" indent="3"/>
      <protection locked="0"/>
    </xf>
    <xf numFmtId="3" fontId="64" fillId="0" borderId="0" xfId="0" applyNumberFormat="1" applyFont="1" applyAlignment="1" applyProtection="1">
      <alignment horizontal="right" vertical="center"/>
      <protection locked="0"/>
    </xf>
    <xf numFmtId="0" fontId="64" fillId="0" borderId="0" xfId="0" applyFont="1" applyAlignment="1" applyProtection="1">
      <alignment horizontal="right" vertical="center"/>
      <protection locked="0"/>
    </xf>
    <xf numFmtId="0" fontId="62" fillId="0" borderId="0" xfId="0" applyFont="1" applyAlignment="1" applyProtection="1">
      <alignment horizontal="justify" vertical="center" wrapText="1"/>
      <protection locked="0"/>
    </xf>
    <xf numFmtId="0" fontId="62" fillId="0" borderId="0" xfId="0" applyFont="1" applyAlignment="1" applyProtection="1">
      <alignment horizontal="justify" vertical="center"/>
      <protection locked="0"/>
    </xf>
    <xf numFmtId="0" fontId="65" fillId="0" borderId="0" xfId="0" applyFont="1" applyAlignment="1" applyProtection="1">
      <alignment horizontal="right" vertical="top"/>
      <protection locked="0"/>
    </xf>
    <xf numFmtId="0" fontId="62" fillId="0" borderId="0" xfId="0" applyFont="1" applyAlignment="1" applyProtection="1">
      <alignment horizontal="left" vertical="center" wrapText="1" indent="3"/>
      <protection locked="0"/>
    </xf>
    <xf numFmtId="0" fontId="62" fillId="0" borderId="0" xfId="0" applyFont="1" applyAlignment="1" applyProtection="1">
      <alignment horizontal="left" vertical="center" indent="3"/>
      <protection locked="0"/>
    </xf>
    <xf numFmtId="0" fontId="67" fillId="0" borderId="0" xfId="0" applyFont="1" applyAlignment="1" applyProtection="1">
      <alignment horizontal="center"/>
      <protection locked="0"/>
    </xf>
    <xf numFmtId="0" fontId="61" fillId="0" borderId="0" xfId="0" applyFont="1" applyAlignment="1" applyProtection="1">
      <alignment horizontal="center"/>
      <protection locked="0"/>
    </xf>
    <xf numFmtId="0" fontId="71" fillId="0" borderId="0" xfId="0" applyFont="1" applyAlignment="1" applyProtection="1">
      <alignment horizontal="center" vertical="top"/>
      <protection locked="0"/>
    </xf>
    <xf numFmtId="0" fontId="61" fillId="0" borderId="0" xfId="0" applyFont="1" applyAlignment="1" applyProtection="1">
      <alignment horizontal="center" vertical="top"/>
      <protection locked="0"/>
    </xf>
    <xf numFmtId="0" fontId="40" fillId="0" borderId="0" xfId="0" applyFont="1" applyAlignment="1" applyProtection="1">
      <alignment horizontal="center"/>
      <protection locked="0"/>
    </xf>
    <xf numFmtId="0" fontId="69" fillId="0" borderId="0" xfId="0" applyFont="1" applyAlignment="1" applyProtection="1">
      <alignment horizontal="center" vertical="top"/>
      <protection locked="0"/>
    </xf>
    <xf numFmtId="0" fontId="40" fillId="0" borderId="0" xfId="0" applyFont="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62" fillId="0" borderId="0" xfId="0" applyFont="1" applyAlignment="1" applyProtection="1">
      <alignment horizontal="left" vertical="center" wrapText="1"/>
      <protection locked="0"/>
    </xf>
    <xf numFmtId="0" fontId="62" fillId="0" borderId="0" xfId="0" applyFont="1" applyAlignment="1" applyProtection="1">
      <alignment horizontal="left" vertical="center"/>
      <protection locked="0"/>
    </xf>
    <xf numFmtId="3" fontId="62" fillId="0" borderId="0" xfId="0" applyNumberFormat="1" applyFont="1" applyAlignment="1" applyProtection="1">
      <alignment horizontal="right" vertical="center"/>
      <protection locked="0"/>
    </xf>
    <xf numFmtId="0" fontId="62" fillId="0" borderId="0" xfId="0" applyFont="1" applyAlignment="1" applyProtection="1">
      <alignment horizontal="right" vertical="center"/>
      <protection locked="0"/>
    </xf>
    <xf numFmtId="0" fontId="62" fillId="0" borderId="0" xfId="0" applyFont="1" applyAlignment="1" applyProtection="1">
      <alignment horizontal="left" vertical="center" indent="5"/>
      <protection locked="0"/>
    </xf>
    <xf numFmtId="0" fontId="66" fillId="0" borderId="0" xfId="0" applyFont="1" applyAlignment="1" applyProtection="1">
      <alignment horizontal="center" vertical="top" wrapText="1"/>
      <protection locked="0"/>
    </xf>
    <xf numFmtId="0" fontId="40" fillId="0" borderId="0" xfId="0" applyFont="1" applyAlignment="1" applyProtection="1">
      <alignment horizontal="center" vertical="center" wrapText="1"/>
      <protection locked="0"/>
    </xf>
    <xf numFmtId="0" fontId="62" fillId="0" borderId="0" xfId="0" quotePrefix="1" applyFont="1" applyAlignment="1" applyProtection="1">
      <alignment horizontal="justify" vertical="center" wrapText="1"/>
      <protection locked="0"/>
    </xf>
    <xf numFmtId="0" fontId="70" fillId="0" borderId="0" xfId="0" applyFont="1" applyAlignment="1" applyProtection="1">
      <alignment horizontal="right" wrapText="1"/>
      <protection locked="0"/>
    </xf>
    <xf numFmtId="0" fontId="70" fillId="0" borderId="0" xfId="0" applyFont="1" applyAlignment="1" applyProtection="1">
      <alignment horizontal="right"/>
      <protection locked="0"/>
    </xf>
    <xf numFmtId="0" fontId="68" fillId="0" borderId="0" xfId="0" applyFont="1" applyAlignment="1" applyProtection="1">
      <alignment horizontal="left" vertical="center" wrapText="1" indent="5"/>
      <protection locked="0"/>
    </xf>
    <xf numFmtId="0" fontId="40" fillId="0" borderId="0" xfId="0" applyFont="1" applyAlignment="1" applyProtection="1">
      <alignment horizontal="center" vertical="center"/>
      <protection locked="0"/>
    </xf>
    <xf numFmtId="0" fontId="79" fillId="0" borderId="0" xfId="0" applyFont="1" applyAlignment="1" applyProtection="1">
      <alignment horizontal="right" vertical="top"/>
      <protection locked="0"/>
    </xf>
    <xf numFmtId="0" fontId="76" fillId="0" borderId="0" xfId="0" applyFont="1" applyAlignment="1" applyProtection="1">
      <alignment horizontal="center"/>
      <protection locked="0"/>
    </xf>
    <xf numFmtId="0" fontId="77" fillId="0" borderId="0" xfId="0" applyFont="1" applyAlignment="1" applyProtection="1">
      <alignment horizontal="center"/>
      <protection locked="0"/>
    </xf>
    <xf numFmtId="0" fontId="78" fillId="0" borderId="0" xfId="0" applyFont="1" applyAlignment="1" applyProtection="1">
      <alignment horizontal="center" vertical="top"/>
      <protection locked="0"/>
    </xf>
    <xf numFmtId="0" fontId="77" fillId="0" borderId="0" xfId="0" applyFont="1" applyAlignment="1" applyProtection="1">
      <alignment horizontal="center" vertical="top"/>
      <protection locked="0"/>
    </xf>
    <xf numFmtId="0" fontId="75" fillId="0" borderId="0" xfId="0" applyFont="1" applyAlignment="1" applyProtection="1">
      <alignment horizontal="center" vertical="top"/>
      <protection locked="0"/>
    </xf>
    <xf numFmtId="0" fontId="68" fillId="0" borderId="0" xfId="0" applyFont="1" applyAlignment="1" applyProtection="1">
      <alignment horizontal="left" vertical="center" wrapText="1"/>
      <protection locked="0"/>
    </xf>
    <xf numFmtId="0" fontId="68" fillId="0" borderId="0" xfId="0" applyFont="1" applyAlignment="1" applyProtection="1">
      <alignment horizontal="left" vertical="center"/>
      <protection locked="0"/>
    </xf>
    <xf numFmtId="0" fontId="68" fillId="0" borderId="0" xfId="0" applyFont="1" applyAlignment="1" applyProtection="1">
      <alignment horizontal="left" vertical="center" wrapText="1" indent="3"/>
      <protection locked="0"/>
    </xf>
    <xf numFmtId="0" fontId="68" fillId="0" borderId="0" xfId="0" applyFont="1" applyAlignment="1" applyProtection="1">
      <alignment horizontal="left" vertical="center" indent="3"/>
      <protection locked="0"/>
    </xf>
    <xf numFmtId="0" fontId="68" fillId="0" borderId="0" xfId="0" applyFont="1" applyAlignment="1" applyProtection="1">
      <alignment horizontal="justify" vertical="center" wrapText="1"/>
      <protection locked="0"/>
    </xf>
    <xf numFmtId="0" fontId="68" fillId="0" borderId="0" xfId="0" applyFont="1" applyAlignment="1" applyProtection="1">
      <alignment horizontal="justify" vertical="center"/>
      <protection locked="0"/>
    </xf>
    <xf numFmtId="0" fontId="68" fillId="0" borderId="0" xfId="0" quotePrefix="1" applyFont="1" applyAlignment="1" applyProtection="1">
      <alignment horizontal="left" vertical="center" indent="5"/>
      <protection locked="0"/>
    </xf>
    <xf numFmtId="0" fontId="68" fillId="0" borderId="0" xfId="0" applyFont="1" applyAlignment="1" applyProtection="1">
      <alignment horizontal="left" vertical="center" indent="5"/>
      <protection locked="0"/>
    </xf>
    <xf numFmtId="0" fontId="68" fillId="0" borderId="0" xfId="0" quotePrefix="1" applyFont="1" applyAlignment="1" applyProtection="1">
      <alignment horizontal="right"/>
      <protection locked="0"/>
    </xf>
    <xf numFmtId="0" fontId="68" fillId="0" borderId="0" xfId="0" applyFont="1" applyAlignment="1" applyProtection="1">
      <alignment horizontal="right"/>
      <protection locked="0"/>
    </xf>
    <xf numFmtId="3" fontId="68" fillId="0" borderId="0" xfId="0" applyNumberFormat="1" applyFont="1" applyAlignment="1" applyProtection="1">
      <alignment horizontal="left" vertical="center"/>
      <protection locked="0"/>
    </xf>
    <xf numFmtId="0" fontId="68" fillId="0" borderId="0" xfId="0" quotePrefix="1" applyFont="1" applyAlignment="1" applyProtection="1">
      <alignment horizontal="left" indent="5"/>
      <protection locked="0"/>
    </xf>
    <xf numFmtId="0" fontId="68" fillId="0" borderId="0" xfId="0" applyFont="1" applyAlignment="1" applyProtection="1">
      <alignment horizontal="left" indent="5"/>
      <protection locked="0"/>
    </xf>
    <xf numFmtId="0" fontId="68" fillId="0" borderId="0" xfId="0" applyFont="1" applyAlignment="1" applyProtection="1">
      <alignment horizontal="left"/>
      <protection locked="0"/>
    </xf>
    <xf numFmtId="0" fontId="73" fillId="0" borderId="0" xfId="0" applyFont="1" applyAlignment="1" applyProtection="1">
      <alignment horizontal="center" vertical="top" wrapText="1"/>
      <protection locked="0"/>
    </xf>
    <xf numFmtId="0" fontId="68" fillId="0" borderId="0" xfId="0" quotePrefix="1" applyFont="1" applyAlignment="1" applyProtection="1">
      <alignment horizontal="left"/>
      <protection locked="0"/>
    </xf>
    <xf numFmtId="0" fontId="40" fillId="0" borderId="0" xfId="0" applyFont="1" applyAlignment="1" applyProtection="1">
      <alignment horizontal="left" wrapText="1" indent="12"/>
      <protection locked="0"/>
    </xf>
    <xf numFmtId="0" fontId="73" fillId="0" borderId="0" xfId="0" applyFont="1" applyAlignment="1" applyProtection="1">
      <alignment horizontal="left" vertical="top" wrapText="1" indent="12"/>
      <protection locked="0"/>
    </xf>
    <xf numFmtId="0" fontId="68" fillId="0" borderId="51" xfId="0" applyFont="1" applyBorder="1" applyAlignment="1" applyProtection="1">
      <alignment horizontal="justify" vertical="center" wrapText="1"/>
      <protection locked="0"/>
    </xf>
    <xf numFmtId="0" fontId="68" fillId="0" borderId="51" xfId="0" quotePrefix="1" applyFont="1" applyBorder="1" applyAlignment="1" applyProtection="1">
      <alignment horizontal="center" vertical="center"/>
      <protection locked="0"/>
    </xf>
    <xf numFmtId="0" fontId="68" fillId="0" borderId="51" xfId="0" applyFont="1" applyBorder="1" applyAlignment="1" applyProtection="1">
      <alignment horizontal="center" vertical="center"/>
      <protection locked="0"/>
    </xf>
    <xf numFmtId="0" fontId="68" fillId="0" borderId="51" xfId="0" applyFont="1" applyBorder="1" applyAlignment="1" applyProtection="1">
      <alignment horizontal="center"/>
      <protection locked="0"/>
    </xf>
    <xf numFmtId="3" fontId="68" fillId="0" borderId="51" xfId="0" applyNumberFormat="1" applyFont="1" applyBorder="1" applyAlignment="1" applyProtection="1">
      <alignment horizontal="center"/>
      <protection locked="0"/>
    </xf>
    <xf numFmtId="0" fontId="68" fillId="0" borderId="80" xfId="0" applyFont="1" applyBorder="1" applyAlignment="1" applyProtection="1">
      <alignment horizontal="center"/>
      <protection locked="0"/>
    </xf>
    <xf numFmtId="0" fontId="68" fillId="0" borderId="81" xfId="0" applyFont="1" applyBorder="1" applyAlignment="1" applyProtection="1">
      <alignment horizontal="center"/>
      <protection locked="0"/>
    </xf>
    <xf numFmtId="0" fontId="68" fillId="0" borderId="59" xfId="0" applyFont="1" applyBorder="1" applyAlignment="1" applyProtection="1">
      <alignment horizontal="center" vertical="center"/>
      <protection locked="0"/>
    </xf>
    <xf numFmtId="0" fontId="68" fillId="0" borderId="60" xfId="0" applyFont="1" applyBorder="1" applyAlignment="1" applyProtection="1">
      <alignment horizontal="center" vertical="center"/>
      <protection locked="0"/>
    </xf>
    <xf numFmtId="0" fontId="66" fillId="0" borderId="0" xfId="0" applyFont="1" applyAlignment="1" applyProtection="1">
      <alignment horizontal="right" vertical="center" wrapText="1"/>
      <protection locked="0"/>
    </xf>
    <xf numFmtId="0" fontId="66" fillId="0" borderId="0" xfId="0" applyFont="1" applyAlignment="1" applyProtection="1">
      <alignment horizontal="right" vertical="center"/>
      <protection locked="0"/>
    </xf>
    <xf numFmtId="0" fontId="40" fillId="0" borderId="0" xfId="0" applyFont="1" applyAlignment="1" applyProtection="1">
      <alignment horizontal="left" vertical="center" wrapText="1" indent="3"/>
      <protection locked="0"/>
    </xf>
    <xf numFmtId="0" fontId="40" fillId="0" borderId="51" xfId="0" applyFont="1" applyBorder="1" applyAlignment="1" applyProtection="1">
      <alignment horizontal="center" vertical="center"/>
      <protection locked="0"/>
    </xf>
    <xf numFmtId="0" fontId="40" fillId="0" borderId="0" xfId="0" applyFont="1" applyAlignment="1" applyProtection="1">
      <alignment horizontal="left" vertical="center" indent="3"/>
      <protection locked="0"/>
    </xf>
    <xf numFmtId="3" fontId="68" fillId="0" borderId="51" xfId="0" quotePrefix="1" applyNumberFormat="1" applyFont="1" applyBorder="1" applyAlignment="1" applyProtection="1">
      <alignment horizontal="center" vertical="center"/>
      <protection locked="0"/>
    </xf>
    <xf numFmtId="0" fontId="68" fillId="0" borderId="80" xfId="0" applyFont="1" applyBorder="1" applyAlignment="1" applyProtection="1">
      <alignment horizontal="center" vertical="center" wrapText="1"/>
      <protection locked="0"/>
    </xf>
    <xf numFmtId="0" fontId="68" fillId="0" borderId="58" xfId="0" applyFont="1" applyBorder="1" applyAlignment="1" applyProtection="1">
      <alignment horizontal="center" vertical="center" wrapText="1"/>
      <protection locked="0"/>
    </xf>
    <xf numFmtId="0" fontId="68" fillId="0" borderId="81" xfId="0" applyFont="1" applyBorder="1" applyAlignment="1" applyProtection="1">
      <alignment horizontal="center" vertical="center" wrapText="1"/>
      <protection locked="0"/>
    </xf>
    <xf numFmtId="0" fontId="68" fillId="0" borderId="80" xfId="0" quotePrefix="1" applyFont="1" applyBorder="1" applyAlignment="1" applyProtection="1">
      <alignment horizontal="center" vertical="center"/>
      <protection locked="0"/>
    </xf>
    <xf numFmtId="0" fontId="68" fillId="0" borderId="81" xfId="0" quotePrefix="1" applyFont="1" applyBorder="1" applyAlignment="1" applyProtection="1">
      <alignment horizontal="center" vertical="center"/>
      <protection locked="0"/>
    </xf>
    <xf numFmtId="0" fontId="68" fillId="0" borderId="0" xfId="0" applyFont="1" applyAlignment="1" applyProtection="1">
      <alignment horizontal="justify" vertical="top" wrapText="1"/>
    </xf>
    <xf numFmtId="0" fontId="68" fillId="0" borderId="0" xfId="0" applyFont="1" applyAlignment="1" applyProtection="1">
      <alignment horizontal="justify" vertical="top"/>
    </xf>
    <xf numFmtId="0" fontId="68" fillId="0" borderId="0" xfId="0" applyFont="1" applyAlignment="1" applyProtection="1">
      <alignment horizontal="center" vertical="center" wrapText="1"/>
    </xf>
    <xf numFmtId="0" fontId="68" fillId="0" borderId="0" xfId="0" applyFont="1" applyAlignment="1" applyProtection="1">
      <alignment horizontal="center" vertical="center"/>
    </xf>
    <xf numFmtId="0" fontId="40" fillId="0" borderId="0" xfId="0" applyFont="1" applyAlignment="1" applyProtection="1">
      <alignment horizontal="center" vertical="center" wrapText="1"/>
      <protection hidden="1"/>
    </xf>
  </cellXfs>
  <cellStyles count="2">
    <cellStyle name="Hyperlink" xfId="1" builtinId="8"/>
    <cellStyle name="Normal" xfId="0" builtinId="0"/>
  </cellStyles>
  <dxfs count="29">
    <dxf>
      <font>
        <color theme="0"/>
      </font>
      <fill>
        <patternFill>
          <bgColor theme="0"/>
        </patternFill>
      </fill>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vertical/>
        <horizontal/>
      </border>
    </dxf>
    <dxf>
      <font>
        <color theme="0"/>
      </font>
      <fill>
        <patternFill>
          <bgColor theme="0"/>
        </patternFill>
      </fill>
      <border>
        <vertical/>
        <horizontal/>
      </border>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
      <font>
        <b/>
        <i val="0"/>
        <color theme="0"/>
      </font>
      <fill>
        <patternFill>
          <bgColor theme="9" tint="-0.499984740745262"/>
        </patternFill>
      </fill>
    </dxf>
    <dxf>
      <font>
        <b val="0"/>
        <i val="0"/>
        <color rgb="FF00B050"/>
      </font>
      <fill>
        <patternFill>
          <bgColor rgb="FFD6FAD8"/>
        </patternFill>
      </fill>
    </dxf>
  </dxfs>
  <tableStyles count="0" defaultTableStyle="TableStyleMedium9" defaultPivotStyle="PivotStyleLight16"/>
  <colors>
    <mruColors>
      <color rgb="FFD6FAD8"/>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55708</xdr:colOff>
      <xdr:row>3</xdr:row>
      <xdr:rowOff>22860</xdr:rowOff>
    </xdr:from>
    <xdr:to>
      <xdr:col>11</xdr:col>
      <xdr:colOff>566249</xdr:colOff>
      <xdr:row>6</xdr:row>
      <xdr:rowOff>281940</xdr:rowOff>
    </xdr:to>
    <xdr:pic>
      <xdr:nvPicPr>
        <xdr:cNvPr id="5" name="Picture 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6663" t="12715" r="26600" b="40817"/>
        <a:stretch/>
      </xdr:blipFill>
      <xdr:spPr>
        <a:xfrm>
          <a:off x="7843348" y="967740"/>
          <a:ext cx="1135381" cy="1127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38100</xdr:colOff>
      <xdr:row>9</xdr:row>
      <xdr:rowOff>37895</xdr:rowOff>
    </xdr:from>
    <xdr:to>
      <xdr:col>9</xdr:col>
      <xdr:colOff>1059182</xdr:colOff>
      <xdr:row>9</xdr:row>
      <xdr:rowOff>1052123</xdr:rowOff>
    </xdr:to>
    <xdr:pic>
      <xdr:nvPicPr>
        <xdr:cNvPr id="2" name="Picture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6663" t="12715" r="26600" b="40817"/>
        <a:stretch/>
      </xdr:blipFill>
      <xdr:spPr>
        <a:xfrm>
          <a:off x="8610600" y="1790495"/>
          <a:ext cx="1021082" cy="1014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mdt.v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tabSelected="1" workbookViewId="0">
      <selection activeCell="B2" sqref="B2"/>
    </sheetView>
  </sheetViews>
  <sheetFormatPr defaultColWidth="9.109375" defaultRowHeight="13.2" x14ac:dyDescent="0.25"/>
  <cols>
    <col min="1" max="1" width="19.44140625" style="2" customWidth="1"/>
    <col min="2" max="2" width="22.88671875" style="2" customWidth="1"/>
    <col min="3" max="3" width="7.44140625" style="2" customWidth="1"/>
    <col min="4" max="16384" width="9.109375" style="2"/>
  </cols>
  <sheetData>
    <row r="1" spans="1:12" ht="30" customHeight="1" thickTop="1" x14ac:dyDescent="0.3">
      <c r="A1" s="186" t="s">
        <v>4</v>
      </c>
      <c r="B1" s="187"/>
      <c r="C1" s="8"/>
      <c r="D1" s="180" t="s">
        <v>11</v>
      </c>
      <c r="E1" s="181"/>
      <c r="F1" s="181"/>
      <c r="G1" s="181"/>
      <c r="H1" s="181"/>
      <c r="I1" s="181"/>
      <c r="J1" s="181"/>
      <c r="K1" s="181"/>
      <c r="L1" s="182"/>
    </row>
    <row r="2" spans="1:12" ht="21.75" customHeight="1" x14ac:dyDescent="0.25">
      <c r="A2" s="9" t="s">
        <v>8</v>
      </c>
      <c r="B2" s="4">
        <v>9</v>
      </c>
      <c r="C2" s="10"/>
      <c r="D2" s="183" t="s">
        <v>43</v>
      </c>
      <c r="E2" s="184"/>
      <c r="F2" s="184"/>
      <c r="G2" s="184"/>
      <c r="H2" s="184"/>
      <c r="I2" s="184"/>
      <c r="J2" s="184"/>
      <c r="K2" s="184"/>
      <c r="L2" s="185"/>
    </row>
    <row r="3" spans="1:12" ht="22.8" customHeight="1" x14ac:dyDescent="0.25">
      <c r="A3" s="11" t="s">
        <v>16</v>
      </c>
      <c r="B3" s="6" t="s">
        <v>25</v>
      </c>
      <c r="C3" s="12"/>
      <c r="D3" s="13"/>
      <c r="E3" s="196" t="s">
        <v>221</v>
      </c>
      <c r="F3" s="196"/>
      <c r="G3" s="196"/>
      <c r="H3" s="196"/>
      <c r="I3" s="196"/>
      <c r="J3" s="196"/>
      <c r="K3" s="196"/>
      <c r="L3" s="197"/>
    </row>
    <row r="4" spans="1:12" ht="22.8" customHeight="1" x14ac:dyDescent="0.25">
      <c r="A4" s="11" t="s">
        <v>17</v>
      </c>
      <c r="B4" s="6" t="s">
        <v>26</v>
      </c>
      <c r="C4" s="12"/>
      <c r="D4" s="13"/>
      <c r="E4" s="14"/>
      <c r="F4" s="15" t="s">
        <v>222</v>
      </c>
      <c r="G4" s="10"/>
      <c r="H4" s="10"/>
      <c r="I4" s="10"/>
      <c r="J4" s="10"/>
      <c r="K4" s="194"/>
      <c r="L4" s="195"/>
    </row>
    <row r="5" spans="1:12" ht="22.8" customHeight="1" x14ac:dyDescent="0.25">
      <c r="A5" s="11" t="s">
        <v>18</v>
      </c>
      <c r="B5" s="6" t="s">
        <v>27</v>
      </c>
      <c r="C5" s="12"/>
      <c r="D5" s="13"/>
      <c r="E5" s="17" t="s">
        <v>36</v>
      </c>
      <c r="F5" s="14"/>
      <c r="G5" s="10"/>
      <c r="H5" s="10"/>
      <c r="I5" s="10"/>
      <c r="J5" s="10"/>
      <c r="K5" s="194"/>
      <c r="L5" s="195"/>
    </row>
    <row r="6" spans="1:12" ht="22.8" customHeight="1" x14ac:dyDescent="0.25">
      <c r="A6" s="11" t="s">
        <v>19</v>
      </c>
      <c r="B6" s="6" t="s">
        <v>28</v>
      </c>
      <c r="C6" s="12"/>
      <c r="D6" s="193"/>
      <c r="E6" s="194"/>
      <c r="F6" s="15" t="s">
        <v>39</v>
      </c>
      <c r="G6" s="10"/>
      <c r="H6" s="10"/>
      <c r="I6" s="10"/>
      <c r="J6" s="10"/>
      <c r="K6" s="194"/>
      <c r="L6" s="195"/>
    </row>
    <row r="7" spans="1:12" ht="22.8" customHeight="1" x14ac:dyDescent="0.25">
      <c r="A7" s="11" t="s">
        <v>20</v>
      </c>
      <c r="B7" s="6" t="s">
        <v>29</v>
      </c>
      <c r="C7" s="12"/>
      <c r="D7" s="193"/>
      <c r="E7" s="194"/>
      <c r="F7" s="18" t="s">
        <v>5</v>
      </c>
      <c r="G7" s="10"/>
      <c r="H7" s="10"/>
      <c r="I7" s="10"/>
      <c r="J7" s="10"/>
      <c r="K7" s="194"/>
      <c r="L7" s="195"/>
    </row>
    <row r="8" spans="1:12" ht="22.8" customHeight="1" x14ac:dyDescent="0.25">
      <c r="A8" s="11" t="s">
        <v>21</v>
      </c>
      <c r="B8" s="6" t="s">
        <v>30</v>
      </c>
      <c r="C8" s="12"/>
      <c r="D8" s="193"/>
      <c r="E8" s="194"/>
      <c r="F8" s="18" t="s">
        <v>6</v>
      </c>
      <c r="G8" s="10"/>
      <c r="H8" s="10"/>
      <c r="I8" s="10"/>
      <c r="J8" s="10"/>
      <c r="K8" s="10"/>
      <c r="L8" s="16"/>
    </row>
    <row r="9" spans="1:12" ht="22.8" customHeight="1" x14ac:dyDescent="0.25">
      <c r="A9" s="11" t="s">
        <v>22</v>
      </c>
      <c r="B9" s="6" t="s">
        <v>31</v>
      </c>
      <c r="C9" s="12"/>
      <c r="D9" s="193"/>
      <c r="E9" s="194"/>
      <c r="F9" s="15" t="s">
        <v>223</v>
      </c>
      <c r="G9" s="15"/>
      <c r="H9" s="10"/>
      <c r="I9" s="10"/>
      <c r="J9" s="10"/>
      <c r="K9" s="10"/>
      <c r="L9" s="16"/>
    </row>
    <row r="10" spans="1:12" ht="22.8" customHeight="1" x14ac:dyDescent="0.25">
      <c r="A10" s="11" t="s">
        <v>23</v>
      </c>
      <c r="B10" s="6" t="s">
        <v>61</v>
      </c>
      <c r="C10" s="12"/>
      <c r="D10" s="190" t="s">
        <v>226</v>
      </c>
      <c r="E10" s="191"/>
      <c r="F10" s="191"/>
      <c r="G10" s="191"/>
      <c r="H10" s="191"/>
      <c r="I10" s="191"/>
      <c r="J10" s="191"/>
      <c r="K10" s="191"/>
      <c r="L10" s="192"/>
    </row>
    <row r="11" spans="1:12" ht="22.8" customHeight="1" x14ac:dyDescent="0.25">
      <c r="A11" s="11" t="s">
        <v>24</v>
      </c>
      <c r="B11" s="6" t="s">
        <v>62</v>
      </c>
      <c r="C11" s="12"/>
      <c r="D11" s="13"/>
      <c r="E11" s="17" t="s">
        <v>224</v>
      </c>
      <c r="F11" s="18"/>
      <c r="G11" s="10"/>
      <c r="H11" s="10"/>
      <c r="I11" s="10"/>
      <c r="J11" s="10"/>
      <c r="K11" s="10"/>
      <c r="L11" s="16"/>
    </row>
    <row r="12" spans="1:12" ht="2.25" customHeight="1" x14ac:dyDescent="0.25">
      <c r="A12" s="19"/>
      <c r="B12" s="3"/>
      <c r="C12" s="12"/>
      <c r="D12" s="13"/>
      <c r="E12" s="10"/>
      <c r="F12" s="18"/>
      <c r="G12" s="10"/>
      <c r="H12" s="10"/>
      <c r="I12" s="10"/>
      <c r="J12" s="10"/>
      <c r="K12" s="10"/>
      <c r="L12" s="16"/>
    </row>
    <row r="13" spans="1:12" ht="24.75" customHeight="1" x14ac:dyDescent="0.25">
      <c r="A13" s="20" t="s">
        <v>40</v>
      </c>
      <c r="B13" s="5">
        <v>7</v>
      </c>
      <c r="C13" s="12"/>
      <c r="D13" s="13"/>
      <c r="E13" s="17" t="s">
        <v>225</v>
      </c>
      <c r="F13" s="18"/>
      <c r="G13" s="10"/>
      <c r="H13" s="10"/>
      <c r="I13" s="10"/>
      <c r="J13" s="10"/>
      <c r="K13" s="10"/>
      <c r="L13" s="16"/>
    </row>
    <row r="14" spans="1:12" ht="9" customHeight="1" x14ac:dyDescent="0.25">
      <c r="A14" s="188"/>
      <c r="B14" s="189"/>
      <c r="C14" s="12"/>
      <c r="D14" s="193"/>
      <c r="E14" s="194"/>
      <c r="F14" s="194"/>
      <c r="G14" s="194"/>
      <c r="H14" s="194"/>
      <c r="I14" s="194"/>
      <c r="J14" s="194"/>
      <c r="K14" s="194"/>
      <c r="L14" s="195"/>
    </row>
    <row r="15" spans="1:12" ht="23.25" customHeight="1" x14ac:dyDescent="0.25">
      <c r="A15" s="21" t="s">
        <v>41</v>
      </c>
      <c r="B15" s="7">
        <v>2682</v>
      </c>
      <c r="C15" s="12"/>
      <c r="D15" s="13"/>
      <c r="E15" s="10"/>
      <c r="F15" s="22" t="s">
        <v>42</v>
      </c>
      <c r="G15" s="10"/>
      <c r="H15" s="10"/>
      <c r="I15" s="10"/>
      <c r="J15" s="10"/>
      <c r="K15" s="10"/>
      <c r="L15" s="16"/>
    </row>
    <row r="16" spans="1:12" ht="23.25" customHeight="1" x14ac:dyDescent="0.25">
      <c r="A16" s="177" t="s">
        <v>9</v>
      </c>
      <c r="B16" s="178"/>
      <c r="C16" s="178"/>
      <c r="D16" s="178"/>
      <c r="E16" s="178"/>
      <c r="F16" s="178"/>
      <c r="G16" s="178"/>
      <c r="H16" s="178"/>
      <c r="I16" s="178"/>
      <c r="J16" s="178"/>
      <c r="K16" s="178"/>
      <c r="L16" s="179"/>
    </row>
    <row r="17" spans="1:12" ht="36" customHeight="1" thickBot="1" x14ac:dyDescent="0.3">
      <c r="A17" s="174" t="s">
        <v>44</v>
      </c>
      <c r="B17" s="175"/>
      <c r="C17" s="175"/>
      <c r="D17" s="175"/>
      <c r="E17" s="175"/>
      <c r="F17" s="175"/>
      <c r="G17" s="175"/>
      <c r="H17" s="175"/>
      <c r="I17" s="175"/>
      <c r="J17" s="175"/>
      <c r="K17" s="175"/>
      <c r="L17" s="176"/>
    </row>
    <row r="18" spans="1:12" ht="13.8" thickTop="1" x14ac:dyDescent="0.25"/>
  </sheetData>
  <sheetProtection algorithmName="SHA-512" hashValue="cFeekjhtyHBP3SkeTywISGAIpOn29NzeuBlF6BjsXfN8uk80GqjQ/1re3n0rq+XrrsZHeY/JA6TqP8iX0DTLXA==" saltValue="VL8OyNgdlPjjdR9MveDdGw==" spinCount="100000" sheet="1" objects="1" scenarios="1" selectLockedCells="1"/>
  <mergeCells count="11">
    <mergeCell ref="A17:L17"/>
    <mergeCell ref="A16:L16"/>
    <mergeCell ref="D1:L1"/>
    <mergeCell ref="D2:L2"/>
    <mergeCell ref="A1:B1"/>
    <mergeCell ref="A14:B14"/>
    <mergeCell ref="D10:L10"/>
    <mergeCell ref="D6:E9"/>
    <mergeCell ref="D14:L14"/>
    <mergeCell ref="K4:L7"/>
    <mergeCell ref="E3:L3"/>
  </mergeCells>
  <phoneticPr fontId="0" type="noConversion"/>
  <hyperlinks>
    <hyperlink ref="D2" r:id="rId1"/>
  </hyperlinks>
  <printOptions horizontalCentered="1"/>
  <pageMargins left="0.17" right="0.16" top="1.19" bottom="0.28999999999999998" header="0.17" footer="0.17"/>
  <pageSetup paperSize="9" orientation="landscape"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workbookViewId="0">
      <selection activeCell="A9" sqref="A9:J9"/>
    </sheetView>
  </sheetViews>
  <sheetFormatPr defaultRowHeight="18" x14ac:dyDescent="0.35"/>
  <cols>
    <col min="1" max="16384" width="8.88671875" style="105"/>
  </cols>
  <sheetData>
    <row r="1" spans="1:10" x14ac:dyDescent="0.35">
      <c r="A1" s="104"/>
      <c r="B1" s="104"/>
      <c r="C1" s="104"/>
      <c r="D1" s="104"/>
      <c r="E1" s="104"/>
      <c r="F1" s="104"/>
      <c r="G1" s="104"/>
      <c r="H1" s="249" t="s">
        <v>63</v>
      </c>
      <c r="I1" s="249"/>
      <c r="J1" s="249"/>
    </row>
    <row r="2" spans="1:10" x14ac:dyDescent="0.35">
      <c r="A2" s="252" t="s">
        <v>64</v>
      </c>
      <c r="B2" s="253"/>
      <c r="C2" s="253"/>
      <c r="D2" s="253"/>
      <c r="E2" s="256" t="s">
        <v>71</v>
      </c>
      <c r="F2" s="256"/>
      <c r="G2" s="256"/>
      <c r="H2" s="256"/>
      <c r="I2" s="256"/>
      <c r="J2" s="256"/>
    </row>
    <row r="3" spans="1:10" x14ac:dyDescent="0.35">
      <c r="A3" s="254" t="s">
        <v>70</v>
      </c>
      <c r="B3" s="255"/>
      <c r="C3" s="255"/>
      <c r="D3" s="255"/>
      <c r="E3" s="257" t="s">
        <v>65</v>
      </c>
      <c r="F3" s="258"/>
      <c r="G3" s="258"/>
      <c r="H3" s="258"/>
      <c r="I3" s="258"/>
      <c r="J3" s="258"/>
    </row>
    <row r="5" spans="1:10" ht="55.8" customHeight="1" x14ac:dyDescent="0.35">
      <c r="A5" s="259" t="s">
        <v>84</v>
      </c>
      <c r="B5" s="260"/>
      <c r="C5" s="260"/>
      <c r="D5" s="260"/>
      <c r="E5" s="260"/>
      <c r="F5" s="260"/>
      <c r="G5" s="260"/>
      <c r="H5" s="260"/>
      <c r="I5" s="260"/>
      <c r="J5" s="260"/>
    </row>
    <row r="6" spans="1:10" ht="4.8" customHeight="1" x14ac:dyDescent="0.35"/>
    <row r="7" spans="1:10" x14ac:dyDescent="0.35">
      <c r="A7" s="250" t="s">
        <v>93</v>
      </c>
      <c r="B7" s="251"/>
      <c r="C7" s="251"/>
      <c r="D7" s="251"/>
      <c r="E7" s="251"/>
      <c r="F7" s="251"/>
      <c r="G7" s="251"/>
      <c r="H7" s="251"/>
      <c r="I7" s="251"/>
      <c r="J7" s="251"/>
    </row>
    <row r="8" spans="1:10" x14ac:dyDescent="0.35">
      <c r="A8" s="250" t="s">
        <v>66</v>
      </c>
      <c r="B8" s="251"/>
      <c r="C8" s="251"/>
      <c r="D8" s="251"/>
      <c r="E8" s="251"/>
      <c r="F8" s="251"/>
      <c r="G8" s="251"/>
      <c r="H8" s="251"/>
      <c r="I8" s="251"/>
      <c r="J8" s="251"/>
    </row>
    <row r="9" spans="1:10" x14ac:dyDescent="0.35">
      <c r="A9" s="250" t="s">
        <v>67</v>
      </c>
      <c r="B9" s="251"/>
      <c r="C9" s="251"/>
      <c r="D9" s="251"/>
      <c r="E9" s="251"/>
      <c r="F9" s="251"/>
      <c r="G9" s="251"/>
      <c r="H9" s="251"/>
      <c r="I9" s="251"/>
      <c r="J9" s="251"/>
    </row>
    <row r="10" spans="1:10" ht="111.6" customHeight="1" x14ac:dyDescent="0.35">
      <c r="A10" s="247" t="s">
        <v>83</v>
      </c>
      <c r="B10" s="248"/>
      <c r="C10" s="248"/>
      <c r="D10" s="248"/>
      <c r="E10" s="248"/>
      <c r="F10" s="248"/>
      <c r="G10" s="248"/>
      <c r="H10" s="248"/>
      <c r="I10" s="248"/>
      <c r="J10" s="248"/>
    </row>
    <row r="11" spans="1:10" ht="18" customHeight="1" x14ac:dyDescent="0.35">
      <c r="A11" s="250" t="s">
        <v>94</v>
      </c>
      <c r="B11" s="251"/>
      <c r="C11" s="251"/>
      <c r="D11" s="251"/>
      <c r="E11" s="251"/>
      <c r="F11" s="251"/>
      <c r="G11" s="251"/>
      <c r="H11" s="251"/>
      <c r="I11" s="251"/>
      <c r="J11" s="251"/>
    </row>
    <row r="12" spans="1:10" ht="18" customHeight="1" x14ac:dyDescent="0.35">
      <c r="A12" s="250" t="s">
        <v>95</v>
      </c>
      <c r="B12" s="251"/>
      <c r="C12" s="251"/>
      <c r="D12" s="251"/>
      <c r="E12" s="251"/>
      <c r="F12" s="251"/>
      <c r="G12" s="251"/>
      <c r="H12" s="251"/>
      <c r="I12" s="251"/>
      <c r="J12" s="251"/>
    </row>
    <row r="13" spans="1:10" x14ac:dyDescent="0.35">
      <c r="A13" s="250" t="s">
        <v>68</v>
      </c>
      <c r="B13" s="251"/>
      <c r="C13" s="251"/>
      <c r="D13" s="251"/>
      <c r="E13" s="251"/>
      <c r="F13" s="251"/>
      <c r="G13" s="251"/>
      <c r="H13" s="251"/>
      <c r="I13" s="251"/>
      <c r="J13" s="251"/>
    </row>
    <row r="14" spans="1:10" x14ac:dyDescent="0.35">
      <c r="A14" s="244" t="s">
        <v>73</v>
      </c>
      <c r="B14" s="244"/>
      <c r="C14" s="244"/>
      <c r="D14" s="244"/>
      <c r="E14" s="244"/>
      <c r="F14" s="244"/>
      <c r="G14" s="245">
        <f>QuanlyPhieu!E3</f>
        <v>37086</v>
      </c>
      <c r="H14" s="246"/>
      <c r="I14" s="108" t="s">
        <v>74</v>
      </c>
      <c r="J14" s="109"/>
    </row>
    <row r="15" spans="1:10" x14ac:dyDescent="0.35">
      <c r="A15" s="251" t="s">
        <v>75</v>
      </c>
      <c r="B15" s="251"/>
      <c r="C15" s="251"/>
      <c r="D15" s="251"/>
      <c r="E15" s="251"/>
      <c r="F15" s="251"/>
      <c r="G15" s="251"/>
      <c r="H15" s="251"/>
      <c r="I15" s="251"/>
      <c r="J15" s="251"/>
    </row>
    <row r="16" spans="1:10" x14ac:dyDescent="0.35">
      <c r="A16" s="251" t="s">
        <v>76</v>
      </c>
      <c r="B16" s="251"/>
      <c r="C16" s="251"/>
      <c r="D16" s="251"/>
      <c r="E16" s="251"/>
      <c r="F16" s="251"/>
      <c r="G16" s="263">
        <f>QuanlyPhieu!B3</f>
        <v>12361</v>
      </c>
      <c r="H16" s="264"/>
      <c r="I16" s="107" t="s">
        <v>79</v>
      </c>
      <c r="J16" s="106"/>
    </row>
    <row r="17" spans="1:10" x14ac:dyDescent="0.35">
      <c r="A17" s="251" t="s">
        <v>77</v>
      </c>
      <c r="B17" s="251"/>
      <c r="C17" s="251"/>
      <c r="D17" s="251"/>
      <c r="E17" s="251"/>
      <c r="F17" s="251"/>
      <c r="G17" s="263">
        <f>QuanlyPhieu!C3</f>
        <v>12362</v>
      </c>
      <c r="H17" s="264"/>
      <c r="I17" s="107" t="s">
        <v>79</v>
      </c>
      <c r="J17" s="106"/>
    </row>
    <row r="18" spans="1:10" x14ac:dyDescent="0.35">
      <c r="A18" s="251" t="s">
        <v>78</v>
      </c>
      <c r="B18" s="251"/>
      <c r="C18" s="251"/>
      <c r="D18" s="251"/>
      <c r="E18" s="251"/>
      <c r="F18" s="251"/>
      <c r="G18" s="263">
        <f>QuanlyPhieu!D3</f>
        <v>12363</v>
      </c>
      <c r="H18" s="264"/>
      <c r="I18" s="107" t="s">
        <v>79</v>
      </c>
      <c r="J18" s="106"/>
    </row>
    <row r="19" spans="1:10" ht="1.8" customHeight="1" x14ac:dyDescent="0.35">
      <c r="A19" s="247"/>
      <c r="B19" s="248"/>
      <c r="C19" s="248"/>
      <c r="D19" s="248"/>
      <c r="E19" s="248"/>
      <c r="F19" s="248"/>
      <c r="G19" s="248"/>
      <c r="H19" s="248"/>
      <c r="I19" s="248"/>
      <c r="J19" s="248"/>
    </row>
    <row r="20" spans="1:10" x14ac:dyDescent="0.35">
      <c r="A20" s="244" t="s">
        <v>80</v>
      </c>
      <c r="B20" s="244"/>
      <c r="C20" s="244"/>
      <c r="D20" s="244"/>
      <c r="E20" s="244"/>
      <c r="F20" s="244"/>
      <c r="G20" s="245">
        <f>QuanlyPhieu!E4</f>
        <v>37005</v>
      </c>
      <c r="H20" s="246"/>
      <c r="I20" s="108" t="s">
        <v>74</v>
      </c>
      <c r="J20" s="109"/>
    </row>
    <row r="21" spans="1:10" x14ac:dyDescent="0.35">
      <c r="A21" s="251" t="s">
        <v>75</v>
      </c>
      <c r="B21" s="251"/>
      <c r="C21" s="251"/>
      <c r="D21" s="251"/>
      <c r="E21" s="251"/>
      <c r="F21" s="251"/>
      <c r="G21" s="251"/>
      <c r="H21" s="251"/>
      <c r="I21" s="251"/>
      <c r="J21" s="251"/>
    </row>
    <row r="22" spans="1:10" x14ac:dyDescent="0.35">
      <c r="A22" s="265" t="s">
        <v>76</v>
      </c>
      <c r="B22" s="265"/>
      <c r="C22" s="265"/>
      <c r="D22" s="265"/>
      <c r="E22" s="265"/>
      <c r="F22" s="265"/>
      <c r="G22" s="263">
        <f>QuanlyPhieu!B4</f>
        <v>12334</v>
      </c>
      <c r="H22" s="264"/>
      <c r="I22" s="107" t="s">
        <v>79</v>
      </c>
      <c r="J22" s="106"/>
    </row>
    <row r="23" spans="1:10" x14ac:dyDescent="0.35">
      <c r="A23" s="265" t="s">
        <v>77</v>
      </c>
      <c r="B23" s="265"/>
      <c r="C23" s="265"/>
      <c r="D23" s="265"/>
      <c r="E23" s="265"/>
      <c r="F23" s="265"/>
      <c r="G23" s="263">
        <f>QuanlyPhieu!C4</f>
        <v>12335</v>
      </c>
      <c r="H23" s="264"/>
      <c r="I23" s="107" t="s">
        <v>79</v>
      </c>
      <c r="J23" s="106"/>
    </row>
    <row r="24" spans="1:10" x14ac:dyDescent="0.35">
      <c r="A24" s="265" t="s">
        <v>78</v>
      </c>
      <c r="B24" s="265"/>
      <c r="C24" s="265"/>
      <c r="D24" s="265"/>
      <c r="E24" s="265"/>
      <c r="F24" s="265"/>
      <c r="G24" s="263">
        <f>QuanlyPhieu!D4</f>
        <v>12336</v>
      </c>
      <c r="H24" s="264"/>
      <c r="I24" s="107" t="s">
        <v>79</v>
      </c>
      <c r="J24" s="106"/>
    </row>
    <row r="25" spans="1:10" ht="1.8" customHeight="1" x14ac:dyDescent="0.35">
      <c r="A25" s="247"/>
      <c r="B25" s="248"/>
      <c r="C25" s="248"/>
      <c r="D25" s="248"/>
      <c r="E25" s="248"/>
      <c r="F25" s="248"/>
      <c r="G25" s="248"/>
      <c r="H25" s="248"/>
      <c r="I25" s="248"/>
      <c r="J25" s="248"/>
    </row>
    <row r="26" spans="1:10" x14ac:dyDescent="0.35">
      <c r="A26" s="244" t="s">
        <v>81</v>
      </c>
      <c r="B26" s="244"/>
      <c r="C26" s="244"/>
      <c r="D26" s="244"/>
      <c r="E26" s="244"/>
      <c r="F26" s="244"/>
      <c r="G26" s="245">
        <f>QuanlyPhieu!E5</f>
        <v>24</v>
      </c>
      <c r="H26" s="246"/>
      <c r="I26" s="108" t="s">
        <v>74</v>
      </c>
      <c r="J26" s="109"/>
    </row>
    <row r="27" spans="1:10" x14ac:dyDescent="0.35">
      <c r="A27" s="251" t="s">
        <v>75</v>
      </c>
      <c r="B27" s="251"/>
      <c r="C27" s="251"/>
      <c r="D27" s="251"/>
      <c r="E27" s="251"/>
      <c r="F27" s="251"/>
      <c r="G27" s="251"/>
      <c r="H27" s="251"/>
      <c r="I27" s="251"/>
      <c r="J27" s="251"/>
    </row>
    <row r="28" spans="1:10" x14ac:dyDescent="0.35">
      <c r="A28" s="265" t="s">
        <v>76</v>
      </c>
      <c r="B28" s="265"/>
      <c r="C28" s="265"/>
      <c r="D28" s="265"/>
      <c r="E28" s="265"/>
      <c r="F28" s="265"/>
      <c r="G28" s="263">
        <f>QuanlyPhieu!B5</f>
        <v>7</v>
      </c>
      <c r="H28" s="264"/>
      <c r="I28" s="107" t="s">
        <v>79</v>
      </c>
      <c r="J28" s="106"/>
    </row>
    <row r="29" spans="1:10" x14ac:dyDescent="0.35">
      <c r="A29" s="265" t="s">
        <v>77</v>
      </c>
      <c r="B29" s="265"/>
      <c r="C29" s="265"/>
      <c r="D29" s="265"/>
      <c r="E29" s="265"/>
      <c r="F29" s="265"/>
      <c r="G29" s="263">
        <f>QuanlyPhieu!C5</f>
        <v>8</v>
      </c>
      <c r="H29" s="264"/>
      <c r="I29" s="107" t="s">
        <v>79</v>
      </c>
      <c r="J29" s="106"/>
    </row>
    <row r="30" spans="1:10" x14ac:dyDescent="0.35">
      <c r="A30" s="265" t="s">
        <v>78</v>
      </c>
      <c r="B30" s="265"/>
      <c r="C30" s="265"/>
      <c r="D30" s="265"/>
      <c r="E30" s="265"/>
      <c r="F30" s="265"/>
      <c r="G30" s="263">
        <f>QuanlyPhieu!D5</f>
        <v>9</v>
      </c>
      <c r="H30" s="264"/>
      <c r="I30" s="107" t="s">
        <v>79</v>
      </c>
      <c r="J30" s="106"/>
    </row>
    <row r="31" spans="1:10" ht="1.8" customHeight="1" x14ac:dyDescent="0.35">
      <c r="A31" s="247"/>
      <c r="B31" s="248"/>
      <c r="C31" s="248"/>
      <c r="D31" s="248"/>
      <c r="E31" s="248"/>
      <c r="F31" s="248"/>
      <c r="G31" s="248"/>
      <c r="H31" s="248"/>
      <c r="I31" s="248"/>
      <c r="J31" s="248"/>
    </row>
    <row r="32" spans="1:10" x14ac:dyDescent="0.35">
      <c r="A32" s="244" t="s">
        <v>213</v>
      </c>
      <c r="B32" s="244"/>
      <c r="C32" s="244"/>
      <c r="D32" s="244"/>
      <c r="E32" s="244"/>
      <c r="F32" s="244"/>
      <c r="G32" s="245">
        <f>QuanlyPhieu!E6</f>
        <v>57</v>
      </c>
      <c r="H32" s="246"/>
      <c r="I32" s="108" t="s">
        <v>74</v>
      </c>
      <c r="J32" s="109"/>
    </row>
    <row r="33" spans="1:10" x14ac:dyDescent="0.35">
      <c r="A33" s="251" t="s">
        <v>75</v>
      </c>
      <c r="B33" s="251"/>
      <c r="C33" s="251"/>
      <c r="D33" s="251"/>
      <c r="E33" s="251"/>
      <c r="F33" s="251"/>
      <c r="G33" s="251"/>
      <c r="H33" s="251"/>
      <c r="I33" s="251"/>
      <c r="J33" s="251"/>
    </row>
    <row r="34" spans="1:10" x14ac:dyDescent="0.35">
      <c r="A34" s="265" t="s">
        <v>76</v>
      </c>
      <c r="B34" s="265"/>
      <c r="C34" s="265"/>
      <c r="D34" s="265"/>
      <c r="E34" s="265"/>
      <c r="F34" s="265"/>
      <c r="G34" s="263">
        <f>QuanlyPhieu!B6</f>
        <v>20</v>
      </c>
      <c r="H34" s="264"/>
      <c r="I34" s="107" t="s">
        <v>79</v>
      </c>
      <c r="J34" s="106"/>
    </row>
    <row r="35" spans="1:10" x14ac:dyDescent="0.35">
      <c r="A35" s="265" t="s">
        <v>77</v>
      </c>
      <c r="B35" s="265"/>
      <c r="C35" s="265"/>
      <c r="D35" s="265"/>
      <c r="E35" s="265"/>
      <c r="F35" s="265"/>
      <c r="G35" s="263">
        <f>QuanlyPhieu!C6</f>
        <v>19</v>
      </c>
      <c r="H35" s="264"/>
      <c r="I35" s="107" t="s">
        <v>79</v>
      </c>
      <c r="J35" s="106"/>
    </row>
    <row r="36" spans="1:10" x14ac:dyDescent="0.35">
      <c r="A36" s="265" t="s">
        <v>78</v>
      </c>
      <c r="B36" s="265"/>
      <c r="C36" s="265"/>
      <c r="D36" s="265"/>
      <c r="E36" s="265"/>
      <c r="F36" s="265"/>
      <c r="G36" s="263">
        <f>QuanlyPhieu!D6</f>
        <v>18</v>
      </c>
      <c r="H36" s="264"/>
      <c r="I36" s="107" t="s">
        <v>79</v>
      </c>
      <c r="J36" s="106"/>
    </row>
    <row r="37" spans="1:10" ht="3.6" customHeight="1" x14ac:dyDescent="0.35">
      <c r="A37" s="247"/>
      <c r="B37" s="248"/>
      <c r="C37" s="248"/>
      <c r="D37" s="248"/>
      <c r="E37" s="248"/>
      <c r="F37" s="248"/>
      <c r="G37" s="248"/>
      <c r="H37" s="248"/>
      <c r="I37" s="248"/>
      <c r="J37" s="248"/>
    </row>
    <row r="38" spans="1:10" ht="35.4" customHeight="1" x14ac:dyDescent="0.35">
      <c r="A38" s="261" t="s">
        <v>82</v>
      </c>
      <c r="B38" s="262"/>
      <c r="C38" s="262"/>
      <c r="D38" s="262"/>
      <c r="E38" s="262"/>
      <c r="F38" s="262"/>
      <c r="G38" s="262"/>
      <c r="H38" s="262"/>
      <c r="I38" s="262"/>
      <c r="J38" s="262"/>
    </row>
    <row r="39" spans="1:10" ht="33" customHeight="1" x14ac:dyDescent="0.35">
      <c r="A39" s="247" t="s">
        <v>85</v>
      </c>
      <c r="B39" s="248"/>
      <c r="C39" s="248"/>
      <c r="D39" s="248"/>
      <c r="E39" s="248"/>
      <c r="F39" s="248"/>
      <c r="G39" s="248"/>
      <c r="H39" s="248"/>
      <c r="I39" s="248"/>
      <c r="J39" s="248"/>
    </row>
    <row r="40" spans="1:10" ht="39.6" customHeight="1" x14ac:dyDescent="0.35">
      <c r="A40" s="268" t="s">
        <v>86</v>
      </c>
      <c r="B40" s="248"/>
      <c r="C40" s="248"/>
      <c r="D40" s="248"/>
      <c r="E40" s="248"/>
      <c r="F40" s="248"/>
      <c r="G40" s="248"/>
      <c r="H40" s="248"/>
      <c r="I40" s="248"/>
      <c r="J40" s="248"/>
    </row>
    <row r="41" spans="1:10" ht="55.8" customHeight="1" x14ac:dyDescent="0.35">
      <c r="A41" s="268" t="s">
        <v>96</v>
      </c>
      <c r="B41" s="248"/>
      <c r="C41" s="248"/>
      <c r="D41" s="248"/>
      <c r="E41" s="248"/>
      <c r="F41" s="248"/>
      <c r="G41" s="248"/>
      <c r="H41" s="248"/>
      <c r="I41" s="248"/>
      <c r="J41" s="248"/>
    </row>
    <row r="42" spans="1:10" ht="39.6" customHeight="1" x14ac:dyDescent="0.35">
      <c r="A42" s="268" t="s">
        <v>92</v>
      </c>
      <c r="B42" s="248"/>
      <c r="C42" s="248"/>
      <c r="D42" s="248"/>
      <c r="E42" s="248"/>
      <c r="F42" s="248"/>
      <c r="G42" s="248"/>
      <c r="H42" s="248"/>
      <c r="I42" s="248"/>
      <c r="J42" s="248"/>
    </row>
    <row r="43" spans="1:10" ht="37.200000000000003" customHeight="1" x14ac:dyDescent="0.35">
      <c r="A43" s="268" t="s">
        <v>87</v>
      </c>
      <c r="B43" s="248"/>
      <c r="C43" s="248"/>
      <c r="D43" s="248"/>
      <c r="E43" s="248"/>
      <c r="F43" s="248"/>
      <c r="G43" s="248"/>
      <c r="H43" s="248"/>
      <c r="I43" s="248"/>
      <c r="J43" s="248"/>
    </row>
    <row r="44" spans="1:10" ht="20.399999999999999" customHeight="1" x14ac:dyDescent="0.35">
      <c r="A44" s="269" t="s">
        <v>97</v>
      </c>
      <c r="B44" s="270"/>
      <c r="C44" s="270"/>
      <c r="D44" s="270"/>
      <c r="E44" s="270"/>
      <c r="F44" s="270"/>
      <c r="G44" s="270"/>
      <c r="H44" s="270"/>
      <c r="I44" s="270"/>
      <c r="J44" s="270"/>
    </row>
    <row r="45" spans="1:10" ht="48.6" customHeight="1" x14ac:dyDescent="0.35">
      <c r="A45" s="267" t="s">
        <v>88</v>
      </c>
      <c r="B45" s="267"/>
      <c r="C45" s="267"/>
      <c r="D45" s="267" t="s">
        <v>89</v>
      </c>
      <c r="E45" s="267"/>
      <c r="F45" s="267"/>
      <c r="G45" s="267"/>
      <c r="H45" s="267" t="s">
        <v>90</v>
      </c>
      <c r="I45" s="267"/>
      <c r="J45" s="267"/>
    </row>
    <row r="46" spans="1:10" ht="32.4" customHeight="1" x14ac:dyDescent="0.35">
      <c r="A46" s="266" t="s">
        <v>69</v>
      </c>
      <c r="B46" s="266"/>
      <c r="C46" s="266"/>
      <c r="D46" s="266" t="s">
        <v>91</v>
      </c>
      <c r="E46" s="266"/>
      <c r="F46" s="266"/>
      <c r="G46" s="266"/>
      <c r="H46" s="266" t="s">
        <v>69</v>
      </c>
      <c r="I46" s="266"/>
      <c r="J46" s="266"/>
    </row>
    <row r="47" spans="1:10" x14ac:dyDescent="0.35">
      <c r="A47" s="106"/>
      <c r="B47" s="106"/>
      <c r="C47" s="106"/>
      <c r="D47" s="106"/>
      <c r="E47" s="106"/>
      <c r="F47" s="106"/>
      <c r="G47" s="106"/>
      <c r="H47" s="106"/>
      <c r="I47" s="106"/>
      <c r="J47" s="106"/>
    </row>
    <row r="48" spans="1:10" x14ac:dyDescent="0.35">
      <c r="A48" s="106"/>
      <c r="B48" s="106"/>
      <c r="C48" s="106"/>
      <c r="D48" s="106"/>
      <c r="E48" s="106"/>
      <c r="F48" s="106"/>
      <c r="G48" s="106"/>
      <c r="H48" s="106"/>
      <c r="I48" s="106"/>
      <c r="J48" s="106"/>
    </row>
    <row r="49" spans="1:10" x14ac:dyDescent="0.35">
      <c r="A49" s="106"/>
      <c r="B49" s="106"/>
      <c r="C49" s="106"/>
      <c r="D49" s="106"/>
      <c r="E49" s="106"/>
      <c r="F49" s="106"/>
      <c r="G49" s="106"/>
      <c r="H49" s="106"/>
      <c r="I49" s="106"/>
      <c r="J49" s="106"/>
    </row>
    <row r="50" spans="1:10" x14ac:dyDescent="0.35">
      <c r="A50" s="106"/>
      <c r="B50" s="106"/>
      <c r="C50" s="106"/>
      <c r="D50" s="106"/>
      <c r="E50" s="106"/>
      <c r="F50" s="106"/>
      <c r="G50" s="106"/>
      <c r="H50" s="106"/>
      <c r="I50" s="106"/>
      <c r="J50" s="106"/>
    </row>
  </sheetData>
  <sheetProtection formatCells="0" formatColumns="0" formatRows="0" insertColumns="0" insertRows="0" insertHyperlinks="0" deleteColumns="0" deleteRows="0"/>
  <mergeCells count="66">
    <mergeCell ref="A46:C46"/>
    <mergeCell ref="D46:G46"/>
    <mergeCell ref="H46:J46"/>
    <mergeCell ref="A35:F35"/>
    <mergeCell ref="G35:H35"/>
    <mergeCell ref="A36:F36"/>
    <mergeCell ref="G36:H36"/>
    <mergeCell ref="A45:C45"/>
    <mergeCell ref="D45:G45"/>
    <mergeCell ref="H45:J45"/>
    <mergeCell ref="A41:J41"/>
    <mergeCell ref="A42:J42"/>
    <mergeCell ref="A43:J43"/>
    <mergeCell ref="A44:J44"/>
    <mergeCell ref="A40:J40"/>
    <mergeCell ref="A31:J31"/>
    <mergeCell ref="A32:F32"/>
    <mergeCell ref="G32:H32"/>
    <mergeCell ref="A33:J33"/>
    <mergeCell ref="A34:F34"/>
    <mergeCell ref="G34:H34"/>
    <mergeCell ref="A30:F30"/>
    <mergeCell ref="G30:H30"/>
    <mergeCell ref="A23:F23"/>
    <mergeCell ref="G23:H23"/>
    <mergeCell ref="A24:F24"/>
    <mergeCell ref="G24:H24"/>
    <mergeCell ref="A25:J25"/>
    <mergeCell ref="A26:F26"/>
    <mergeCell ref="G26:H26"/>
    <mergeCell ref="A27:J27"/>
    <mergeCell ref="A28:F28"/>
    <mergeCell ref="G28:H28"/>
    <mergeCell ref="A29:F29"/>
    <mergeCell ref="G29:H29"/>
    <mergeCell ref="A15:J15"/>
    <mergeCell ref="A19:J19"/>
    <mergeCell ref="A37:J37"/>
    <mergeCell ref="A38:J38"/>
    <mergeCell ref="A39:J39"/>
    <mergeCell ref="G16:H16"/>
    <mergeCell ref="A16:F16"/>
    <mergeCell ref="G17:H17"/>
    <mergeCell ref="G18:H18"/>
    <mergeCell ref="A17:F17"/>
    <mergeCell ref="A18:F18"/>
    <mergeCell ref="A20:F20"/>
    <mergeCell ref="G20:H20"/>
    <mergeCell ref="A21:J21"/>
    <mergeCell ref="A22:F22"/>
    <mergeCell ref="G22:H22"/>
    <mergeCell ref="A14:F14"/>
    <mergeCell ref="G14:H14"/>
    <mergeCell ref="A10:J10"/>
    <mergeCell ref="H1:J1"/>
    <mergeCell ref="A11:J11"/>
    <mergeCell ref="A12:J12"/>
    <mergeCell ref="A13:J13"/>
    <mergeCell ref="A2:D2"/>
    <mergeCell ref="A3:D3"/>
    <mergeCell ref="E2:J2"/>
    <mergeCell ref="E3:J3"/>
    <mergeCell ref="A5:J5"/>
    <mergeCell ref="A7:J7"/>
    <mergeCell ref="A8:J8"/>
    <mergeCell ref="A9:J9"/>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showGridLines="0" workbookViewId="0">
      <selection activeCell="A5" sqref="A5:J5"/>
    </sheetView>
  </sheetViews>
  <sheetFormatPr defaultRowHeight="18" x14ac:dyDescent="0.35"/>
  <cols>
    <col min="1" max="16384" width="8.88671875" style="105"/>
  </cols>
  <sheetData>
    <row r="1" spans="1:10" x14ac:dyDescent="0.35">
      <c r="A1" s="104"/>
      <c r="B1" s="104"/>
      <c r="C1" s="104"/>
      <c r="D1" s="104"/>
      <c r="E1" s="104"/>
      <c r="F1" s="104"/>
      <c r="G1" s="104"/>
      <c r="H1" s="273" t="s">
        <v>98</v>
      </c>
      <c r="I1" s="273"/>
      <c r="J1" s="273"/>
    </row>
    <row r="2" spans="1:10" x14ac:dyDescent="0.35">
      <c r="A2" s="274" t="s">
        <v>99</v>
      </c>
      <c r="B2" s="275"/>
      <c r="C2" s="275"/>
      <c r="D2" s="275"/>
      <c r="E2" s="232" t="s">
        <v>71</v>
      </c>
      <c r="F2" s="232"/>
      <c r="G2" s="232"/>
      <c r="H2" s="232"/>
      <c r="I2" s="232"/>
      <c r="J2" s="232"/>
    </row>
    <row r="3" spans="1:10" x14ac:dyDescent="0.35">
      <c r="A3" s="276" t="s">
        <v>64</v>
      </c>
      <c r="B3" s="277"/>
      <c r="C3" s="277"/>
      <c r="D3" s="277"/>
      <c r="E3" s="278" t="s">
        <v>65</v>
      </c>
      <c r="F3" s="233"/>
      <c r="G3" s="233"/>
      <c r="H3" s="233"/>
      <c r="I3" s="233"/>
      <c r="J3" s="233"/>
    </row>
    <row r="5" spans="1:10" ht="48.6" customHeight="1" x14ac:dyDescent="0.35">
      <c r="A5" s="267" t="s">
        <v>100</v>
      </c>
      <c r="B5" s="272"/>
      <c r="C5" s="272"/>
      <c r="D5" s="272"/>
      <c r="E5" s="272"/>
      <c r="F5" s="272"/>
      <c r="G5" s="272"/>
      <c r="H5" s="272"/>
      <c r="I5" s="272"/>
      <c r="J5" s="272"/>
    </row>
    <row r="6" spans="1:10" ht="21.6" customHeight="1" x14ac:dyDescent="0.35">
      <c r="A6" s="281" t="s">
        <v>182</v>
      </c>
      <c r="B6" s="282"/>
      <c r="C6" s="282"/>
      <c r="D6" s="282"/>
      <c r="E6" s="282"/>
      <c r="F6" s="282"/>
      <c r="G6" s="282"/>
      <c r="H6" s="282"/>
      <c r="I6" s="282"/>
      <c r="J6" s="282"/>
    </row>
    <row r="7" spans="1:10" ht="21.6" customHeight="1" x14ac:dyDescent="0.35">
      <c r="A7" s="281" t="s">
        <v>66</v>
      </c>
      <c r="B7" s="282"/>
      <c r="C7" s="282"/>
      <c r="D7" s="282"/>
      <c r="E7" s="282"/>
      <c r="F7" s="282"/>
      <c r="G7" s="282"/>
      <c r="H7" s="282"/>
      <c r="I7" s="282"/>
      <c r="J7" s="282"/>
    </row>
    <row r="8" spans="1:10" ht="21.6" customHeight="1" x14ac:dyDescent="0.35">
      <c r="A8" s="281" t="s">
        <v>101</v>
      </c>
      <c r="B8" s="282"/>
      <c r="C8" s="282"/>
      <c r="D8" s="282"/>
      <c r="E8" s="282"/>
      <c r="F8" s="282"/>
      <c r="G8" s="282"/>
      <c r="H8" s="282"/>
      <c r="I8" s="282"/>
      <c r="J8" s="282"/>
    </row>
    <row r="9" spans="1:10" ht="21.6" customHeight="1" x14ac:dyDescent="0.35">
      <c r="A9" s="281" t="s">
        <v>102</v>
      </c>
      <c r="B9" s="282"/>
      <c r="C9" s="282"/>
      <c r="D9" s="282"/>
      <c r="E9" s="282"/>
      <c r="F9" s="282"/>
      <c r="G9" s="282"/>
      <c r="H9" s="282"/>
      <c r="I9" s="282"/>
      <c r="J9" s="282"/>
    </row>
    <row r="10" spans="1:10" ht="21.6" customHeight="1" x14ac:dyDescent="0.35">
      <c r="A10" s="281" t="s">
        <v>103</v>
      </c>
      <c r="B10" s="282"/>
      <c r="C10" s="282"/>
      <c r="D10" s="282"/>
      <c r="E10" s="282"/>
      <c r="F10" s="282"/>
      <c r="G10" s="282"/>
      <c r="H10" s="282"/>
      <c r="I10" s="282"/>
      <c r="J10" s="282"/>
    </row>
    <row r="11" spans="1:10" ht="21.6" customHeight="1" x14ac:dyDescent="0.35">
      <c r="A11" s="281" t="s">
        <v>104</v>
      </c>
      <c r="B11" s="282"/>
      <c r="C11" s="282"/>
      <c r="D11" s="282"/>
      <c r="E11" s="282"/>
      <c r="F11" s="282"/>
      <c r="G11" s="282"/>
      <c r="H11" s="282"/>
      <c r="I11" s="282"/>
      <c r="J11" s="282"/>
    </row>
    <row r="12" spans="1:10" ht="21.6" customHeight="1" x14ac:dyDescent="0.35">
      <c r="A12" s="281" t="s">
        <v>105</v>
      </c>
      <c r="B12" s="282"/>
      <c r="C12" s="282"/>
      <c r="D12" s="282"/>
      <c r="E12" s="282"/>
      <c r="F12" s="282"/>
      <c r="G12" s="282"/>
      <c r="H12" s="282"/>
      <c r="I12" s="282"/>
      <c r="J12" s="282"/>
    </row>
    <row r="13" spans="1:10" ht="21.6" customHeight="1" x14ac:dyDescent="0.35">
      <c r="A13" s="281" t="s">
        <v>106</v>
      </c>
      <c r="B13" s="282"/>
      <c r="C13" s="282"/>
      <c r="D13" s="282"/>
      <c r="E13" s="282"/>
      <c r="F13" s="282"/>
      <c r="G13" s="282"/>
      <c r="H13" s="282"/>
      <c r="I13" s="282"/>
      <c r="J13" s="282"/>
    </row>
    <row r="14" spans="1:10" ht="282" customHeight="1" x14ac:dyDescent="0.35">
      <c r="A14" s="283" t="s">
        <v>211</v>
      </c>
      <c r="B14" s="284"/>
      <c r="C14" s="284"/>
      <c r="D14" s="284"/>
      <c r="E14" s="284"/>
      <c r="F14" s="284"/>
      <c r="G14" s="284"/>
      <c r="H14" s="284"/>
      <c r="I14" s="284"/>
      <c r="J14" s="284"/>
    </row>
    <row r="15" spans="1:10" ht="50.4" customHeight="1" x14ac:dyDescent="0.35">
      <c r="A15" s="279" t="s">
        <v>220</v>
      </c>
      <c r="B15" s="280"/>
      <c r="C15" s="280"/>
      <c r="D15" s="280"/>
      <c r="E15" s="280"/>
      <c r="F15" s="280"/>
      <c r="G15" s="280"/>
      <c r="H15" s="280"/>
      <c r="I15" s="280"/>
      <c r="J15" s="280"/>
    </row>
    <row r="16" spans="1:10" ht="19.2" customHeight="1" x14ac:dyDescent="0.35">
      <c r="A16" s="271" t="str">
        <f>"- Số đại biểu Quốc hội được ấn định cho đơn vị bầu cử: "&amp;IF(LEN(PhieuBauCu!$B$13)=1,"0"&amp;PhieuBauCu!$B$13,PhieuBauCu!$B$13)&amp;" người."</f>
        <v>- Số đại biểu Quốc hội được ấn định cho đơn vị bầu cử: 07 người.</v>
      </c>
      <c r="B16" s="271"/>
      <c r="C16" s="271"/>
      <c r="D16" s="271"/>
      <c r="E16" s="271"/>
      <c r="F16" s="271"/>
      <c r="G16" s="271"/>
      <c r="H16" s="271"/>
      <c r="I16" s="271"/>
      <c r="J16" s="271"/>
    </row>
    <row r="17" spans="1:10" ht="19.2" customHeight="1" x14ac:dyDescent="0.35">
      <c r="A17" s="271" t="str">
        <f>"- Số người ứng cử: "&amp;IF(LEN(PhieuBauCu!$B$2)=1,"0"&amp;PhieuBauCu!$B$2,PhieuBauCu!$B$2)&amp;" người."</f>
        <v>- Số người ứng cử: 09 người.</v>
      </c>
      <c r="B17" s="271"/>
      <c r="C17" s="271"/>
      <c r="D17" s="271"/>
      <c r="E17" s="271"/>
      <c r="F17" s="271"/>
      <c r="G17" s="146"/>
      <c r="H17" s="146"/>
      <c r="I17" s="146"/>
      <c r="J17" s="146"/>
    </row>
    <row r="18" spans="1:10" ht="20.399999999999999" customHeight="1" x14ac:dyDescent="0.35">
      <c r="A18" s="290" t="s">
        <v>130</v>
      </c>
      <c r="B18" s="291"/>
      <c r="C18" s="291"/>
      <c r="D18" s="291"/>
      <c r="E18" s="291"/>
      <c r="F18" s="291"/>
      <c r="G18" s="131">
        <f>PhieuBauCu!B15</f>
        <v>2682</v>
      </c>
      <c r="H18" s="132" t="s">
        <v>107</v>
      </c>
      <c r="I18" s="104"/>
      <c r="J18" s="133"/>
    </row>
    <row r="19" spans="1:10" ht="20.399999999999999" customHeight="1" x14ac:dyDescent="0.35">
      <c r="A19" s="290" t="s">
        <v>108</v>
      </c>
      <c r="B19" s="291"/>
      <c r="C19" s="291"/>
      <c r="D19" s="291"/>
      <c r="E19" s="291"/>
      <c r="F19" s="291"/>
      <c r="G19" s="131">
        <f>Bang1!E5</f>
        <v>114</v>
      </c>
      <c r="H19" s="132" t="s">
        <v>107</v>
      </c>
      <c r="I19" s="104"/>
      <c r="J19" s="133"/>
    </row>
    <row r="20" spans="1:10" ht="20.399999999999999" customHeight="1" x14ac:dyDescent="0.35">
      <c r="A20" s="285" t="s">
        <v>109</v>
      </c>
      <c r="B20" s="286"/>
      <c r="C20" s="286"/>
      <c r="D20" s="286"/>
      <c r="E20" s="286"/>
      <c r="F20" s="286"/>
      <c r="G20" s="286"/>
      <c r="H20" s="286"/>
      <c r="I20" s="134" t="str">
        <f>ROUND(Bang1!$E$5/PhieuBauCu!$B$15 * 100,2)&amp;"%"</f>
        <v>4,25%</v>
      </c>
      <c r="J20" s="104"/>
    </row>
    <row r="21" spans="1:10" ht="21.6" customHeight="1" x14ac:dyDescent="0.35">
      <c r="A21" s="285" t="s">
        <v>111</v>
      </c>
      <c r="B21" s="285"/>
      <c r="C21" s="285"/>
      <c r="D21" s="285"/>
      <c r="E21" s="131">
        <f>QuanlyPhieu!B4</f>
        <v>12334</v>
      </c>
      <c r="F21" s="135" t="s">
        <v>79</v>
      </c>
      <c r="G21" s="104"/>
      <c r="H21" s="104"/>
      <c r="I21" s="104"/>
      <c r="J21" s="104"/>
    </row>
    <row r="22" spans="1:10" ht="21.6" customHeight="1" x14ac:dyDescent="0.35">
      <c r="A22" s="285" t="s">
        <v>110</v>
      </c>
      <c r="B22" s="285"/>
      <c r="C22" s="285"/>
      <c r="D22" s="285"/>
      <c r="E22" s="131">
        <f>Bang1!E5</f>
        <v>114</v>
      </c>
      <c r="F22" s="135" t="s">
        <v>79</v>
      </c>
      <c r="G22" s="104"/>
      <c r="H22" s="104"/>
      <c r="I22" s="104"/>
      <c r="J22" s="104"/>
    </row>
    <row r="23" spans="1:10" ht="21.6" customHeight="1" x14ac:dyDescent="0.35">
      <c r="A23" s="285" t="s">
        <v>112</v>
      </c>
      <c r="B23" s="285"/>
      <c r="C23" s="285"/>
      <c r="D23" s="285"/>
      <c r="E23" s="131">
        <f>Bang1!D6</f>
        <v>101</v>
      </c>
      <c r="F23" s="135" t="s">
        <v>79</v>
      </c>
      <c r="G23" s="287" t="s">
        <v>114</v>
      </c>
      <c r="H23" s="288"/>
      <c r="I23" s="292" t="str">
        <f>TongHop!A3&amp;"%"</f>
        <v>88,6%</v>
      </c>
      <c r="J23" s="292"/>
    </row>
    <row r="24" spans="1:10" ht="21.6" customHeight="1" x14ac:dyDescent="0.35">
      <c r="A24" s="285" t="s">
        <v>113</v>
      </c>
      <c r="B24" s="285"/>
      <c r="C24" s="285"/>
      <c r="D24" s="285"/>
      <c r="E24" s="131">
        <f>Bang1!M5</f>
        <v>13</v>
      </c>
      <c r="F24" s="135" t="s">
        <v>79</v>
      </c>
      <c r="G24" s="287" t="s">
        <v>114</v>
      </c>
      <c r="H24" s="288"/>
      <c r="I24" s="292" t="str">
        <f>TongHop!J3&amp;"%"</f>
        <v>11,4%</v>
      </c>
      <c r="J24" s="292"/>
    </row>
    <row r="25" spans="1:10" ht="21.6" customHeight="1" x14ac:dyDescent="0.35">
      <c r="A25" s="285" t="s">
        <v>115</v>
      </c>
      <c r="B25" s="285"/>
      <c r="C25" s="285"/>
      <c r="D25" s="285"/>
      <c r="E25" s="285"/>
      <c r="F25" s="285"/>
      <c r="G25" s="285"/>
      <c r="H25" s="285"/>
      <c r="I25" s="135"/>
      <c r="J25" s="133"/>
    </row>
    <row r="26" spans="1:10" ht="21.6" customHeight="1" x14ac:dyDescent="0.35">
      <c r="A26" s="136" t="s">
        <v>116</v>
      </c>
      <c r="B26" s="280" t="str">
        <f>InTongHop!A$5</f>
        <v>Võ Đức Ân</v>
      </c>
      <c r="C26" s="280"/>
      <c r="D26" s="280"/>
      <c r="E26" s="135" t="s">
        <v>117</v>
      </c>
      <c r="F26" s="137">
        <f>InTongHop!A$6</f>
        <v>10</v>
      </c>
      <c r="G26" s="136" t="s">
        <v>118</v>
      </c>
      <c r="H26" s="138">
        <f>Bang1!$D$6</f>
        <v>101</v>
      </c>
      <c r="I26" s="289" t="s">
        <v>119</v>
      </c>
      <c r="J26" s="289"/>
    </row>
    <row r="27" spans="1:10" ht="21.6" customHeight="1" x14ac:dyDescent="0.35">
      <c r="A27" s="136" t="s">
        <v>120</v>
      </c>
      <c r="B27" s="280" t="str">
        <f>InTongHop!B$5</f>
        <v>Hồ văn Công</v>
      </c>
      <c r="C27" s="280"/>
      <c r="D27" s="280"/>
      <c r="E27" s="135" t="s">
        <v>117</v>
      </c>
      <c r="F27" s="137">
        <f>InTongHop!B$6</f>
        <v>3</v>
      </c>
      <c r="G27" s="136" t="s">
        <v>118</v>
      </c>
      <c r="H27" s="138">
        <f>Bang1!$D$6</f>
        <v>101</v>
      </c>
      <c r="I27" s="289" t="s">
        <v>119</v>
      </c>
      <c r="J27" s="289"/>
    </row>
    <row r="28" spans="1:10" ht="21.6" customHeight="1" x14ac:dyDescent="0.35">
      <c r="A28" s="136" t="s">
        <v>121</v>
      </c>
      <c r="B28" s="280" t="str">
        <f>InTongHop!C$5</f>
        <v>Nguyễn Công Kha</v>
      </c>
      <c r="C28" s="280"/>
      <c r="D28" s="280"/>
      <c r="E28" s="135" t="s">
        <v>117</v>
      </c>
      <c r="F28" s="137">
        <f>InTongHop!C$6</f>
        <v>16</v>
      </c>
      <c r="G28" s="136" t="s">
        <v>118</v>
      </c>
      <c r="H28" s="138">
        <f>Bang1!$D$6</f>
        <v>101</v>
      </c>
      <c r="I28" s="289" t="s">
        <v>119</v>
      </c>
      <c r="J28" s="289"/>
    </row>
    <row r="29" spans="1:10" ht="21.6" customHeight="1" x14ac:dyDescent="0.35">
      <c r="A29" s="136" t="s">
        <v>122</v>
      </c>
      <c r="B29" s="280" t="str">
        <f>InTongHop!D$5</f>
        <v>Nguyễn Tấn Khôi</v>
      </c>
      <c r="C29" s="280"/>
      <c r="D29" s="280"/>
      <c r="E29" s="135" t="s">
        <v>117</v>
      </c>
      <c r="F29" s="137">
        <f>InTongHop!D$6</f>
        <v>30</v>
      </c>
      <c r="G29" s="136" t="s">
        <v>118</v>
      </c>
      <c r="H29" s="138">
        <f>Bang1!$D$6</f>
        <v>101</v>
      </c>
      <c r="I29" s="289" t="s">
        <v>119</v>
      </c>
      <c r="J29" s="289"/>
    </row>
    <row r="30" spans="1:10" ht="21.6" customHeight="1" x14ac:dyDescent="0.35">
      <c r="A30" s="136" t="s">
        <v>123</v>
      </c>
      <c r="B30" s="280" t="str">
        <f>InTongHop!E$5</f>
        <v>Lê Viết Mẫn</v>
      </c>
      <c r="C30" s="280"/>
      <c r="D30" s="280"/>
      <c r="E30" s="135" t="s">
        <v>117</v>
      </c>
      <c r="F30" s="137">
        <f>InTongHop!E$6</f>
        <v>43</v>
      </c>
      <c r="G30" s="136" t="s">
        <v>118</v>
      </c>
      <c r="H30" s="138">
        <f>Bang1!$D$6</f>
        <v>101</v>
      </c>
      <c r="I30" s="289" t="s">
        <v>119</v>
      </c>
      <c r="J30" s="289"/>
    </row>
    <row r="31" spans="1:10" ht="21.6" customHeight="1" x14ac:dyDescent="0.35">
      <c r="A31" s="136" t="s">
        <v>124</v>
      </c>
      <c r="B31" s="280" t="str">
        <f>InTongHop!F$5</f>
        <v>Hồ Ngọc Nghĩa</v>
      </c>
      <c r="C31" s="280"/>
      <c r="D31" s="280"/>
      <c r="E31" s="135" t="s">
        <v>117</v>
      </c>
      <c r="F31" s="137">
        <f>InTongHop!F$6</f>
        <v>47</v>
      </c>
      <c r="G31" s="136" t="s">
        <v>118</v>
      </c>
      <c r="H31" s="138">
        <f>Bang1!$D$6</f>
        <v>101</v>
      </c>
      <c r="I31" s="289" t="s">
        <v>119</v>
      </c>
      <c r="J31" s="289"/>
    </row>
    <row r="32" spans="1:10" ht="21.6" customHeight="1" x14ac:dyDescent="0.35">
      <c r="A32" s="136" t="s">
        <v>125</v>
      </c>
      <c r="B32" s="280" t="str">
        <f>InTongHop!G$5</f>
        <v>Lê Văn Trung</v>
      </c>
      <c r="C32" s="280"/>
      <c r="D32" s="280"/>
      <c r="E32" s="135" t="s">
        <v>117</v>
      </c>
      <c r="F32" s="137">
        <f>InTongHop!G$6</f>
        <v>55</v>
      </c>
      <c r="G32" s="136" t="s">
        <v>118</v>
      </c>
      <c r="H32" s="138">
        <f>Bang1!$D$6</f>
        <v>101</v>
      </c>
      <c r="I32" s="289" t="s">
        <v>119</v>
      </c>
      <c r="J32" s="289"/>
    </row>
    <row r="33" spans="1:10" ht="21.6" customHeight="1" x14ac:dyDescent="0.35">
      <c r="A33" s="136" t="s">
        <v>126</v>
      </c>
      <c r="B33" s="280" t="str">
        <f>InTongHop!H$5</f>
        <v>Phạm Minh Tuấn</v>
      </c>
      <c r="C33" s="280"/>
      <c r="D33" s="280"/>
      <c r="E33" s="135" t="s">
        <v>117</v>
      </c>
      <c r="F33" s="137">
        <f>InTongHop!H$6</f>
        <v>78</v>
      </c>
      <c r="G33" s="136" t="s">
        <v>118</v>
      </c>
      <c r="H33" s="138">
        <f>Bang1!$D$6</f>
        <v>101</v>
      </c>
      <c r="I33" s="289" t="s">
        <v>119</v>
      </c>
      <c r="J33" s="289"/>
    </row>
    <row r="34" spans="1:10" ht="21.6" customHeight="1" x14ac:dyDescent="0.35">
      <c r="A34" s="136" t="s">
        <v>127</v>
      </c>
      <c r="B34" s="280" t="str">
        <f>InTongHop!I$5</f>
        <v>Bùi Anh Vũ</v>
      </c>
      <c r="C34" s="280"/>
      <c r="D34" s="280"/>
      <c r="E34" s="135" t="s">
        <v>117</v>
      </c>
      <c r="F34" s="137">
        <f>InTongHop!I$6</f>
        <v>99</v>
      </c>
      <c r="G34" s="136" t="s">
        <v>118</v>
      </c>
      <c r="H34" s="138">
        <f>Bang1!$D$6</f>
        <v>101</v>
      </c>
      <c r="I34" s="289" t="s">
        <v>119</v>
      </c>
      <c r="J34" s="289"/>
    </row>
    <row r="35" spans="1:10" ht="55.8" customHeight="1" x14ac:dyDescent="0.35">
      <c r="A35" s="283" t="s">
        <v>128</v>
      </c>
      <c r="B35" s="284"/>
      <c r="C35" s="284"/>
      <c r="D35" s="284"/>
      <c r="E35" s="284"/>
      <c r="F35" s="284"/>
      <c r="G35" s="284"/>
      <c r="H35" s="284"/>
      <c r="I35" s="284"/>
      <c r="J35" s="284"/>
    </row>
    <row r="36" spans="1:10" ht="55.8" customHeight="1" x14ac:dyDescent="0.35">
      <c r="A36" s="283" t="s">
        <v>129</v>
      </c>
      <c r="B36" s="284"/>
      <c r="C36" s="284"/>
      <c r="D36" s="284"/>
      <c r="E36" s="284"/>
      <c r="F36" s="284"/>
      <c r="G36" s="284"/>
      <c r="H36" s="284"/>
      <c r="I36" s="284"/>
      <c r="J36" s="284"/>
    </row>
    <row r="37" spans="1:10" ht="50.4" customHeight="1" x14ac:dyDescent="0.35">
      <c r="A37" s="267" t="s">
        <v>88</v>
      </c>
      <c r="B37" s="267"/>
      <c r="C37" s="267"/>
      <c r="D37" s="267" t="s">
        <v>89</v>
      </c>
      <c r="E37" s="267"/>
      <c r="F37" s="267"/>
      <c r="G37" s="267"/>
      <c r="H37" s="267" t="s">
        <v>90</v>
      </c>
      <c r="I37" s="267"/>
      <c r="J37" s="267"/>
    </row>
    <row r="38" spans="1:10" ht="35.4" customHeight="1" x14ac:dyDescent="0.35">
      <c r="A38" s="293" t="s">
        <v>69</v>
      </c>
      <c r="B38" s="293"/>
      <c r="C38" s="293"/>
      <c r="D38" s="293" t="s">
        <v>91</v>
      </c>
      <c r="E38" s="293"/>
      <c r="F38" s="293"/>
      <c r="G38" s="293"/>
      <c r="H38" s="293" t="s">
        <v>69</v>
      </c>
      <c r="I38" s="293"/>
      <c r="J38" s="293"/>
    </row>
    <row r="39" spans="1:10" x14ac:dyDescent="0.35">
      <c r="A39" s="106"/>
      <c r="B39" s="106"/>
      <c r="C39" s="106"/>
      <c r="D39" s="106"/>
      <c r="E39" s="106"/>
      <c r="F39" s="106"/>
      <c r="G39" s="106"/>
      <c r="H39" s="106"/>
      <c r="I39" s="106"/>
      <c r="J39" s="106"/>
    </row>
    <row r="40" spans="1:10" x14ac:dyDescent="0.35">
      <c r="A40" s="106"/>
      <c r="B40" s="106"/>
      <c r="C40" s="106"/>
      <c r="D40" s="106"/>
      <c r="E40" s="106"/>
      <c r="F40" s="106"/>
      <c r="G40" s="106"/>
      <c r="H40" s="106"/>
      <c r="I40" s="106"/>
      <c r="J40" s="106"/>
    </row>
    <row r="41" spans="1:10" x14ac:dyDescent="0.35">
      <c r="A41" s="106"/>
      <c r="B41" s="106"/>
      <c r="C41" s="106"/>
      <c r="D41" s="106"/>
      <c r="E41" s="106"/>
      <c r="F41" s="106"/>
      <c r="G41" s="106"/>
      <c r="H41" s="106"/>
      <c r="I41" s="106"/>
      <c r="J41" s="106"/>
    </row>
    <row r="42" spans="1:10" x14ac:dyDescent="0.35">
      <c r="A42" s="106"/>
      <c r="B42" s="106"/>
      <c r="C42" s="106"/>
      <c r="D42" s="106"/>
      <c r="E42" s="106"/>
      <c r="F42" s="106"/>
      <c r="G42" s="106"/>
      <c r="H42" s="106"/>
      <c r="I42" s="106"/>
      <c r="J42" s="106"/>
    </row>
    <row r="44" spans="1:10" ht="48" customHeight="1" x14ac:dyDescent="0.35">
      <c r="A44" s="267" t="s">
        <v>212</v>
      </c>
      <c r="B44" s="267"/>
      <c r="C44" s="267"/>
    </row>
    <row r="45" spans="1:10" x14ac:dyDescent="0.35">
      <c r="A45" s="293" t="s">
        <v>69</v>
      </c>
      <c r="B45" s="293"/>
      <c r="C45" s="293"/>
    </row>
  </sheetData>
  <sheetProtection formatCells="0" formatColumns="0" formatRows="0" insertColumns="0" insertRows="0" deleteColumns="0" deleteRows="0"/>
  <mergeCells count="58">
    <mergeCell ref="B34:D34"/>
    <mergeCell ref="I34:J34"/>
    <mergeCell ref="A35:J35"/>
    <mergeCell ref="A44:C44"/>
    <mergeCell ref="A45:C45"/>
    <mergeCell ref="A38:C38"/>
    <mergeCell ref="D38:G38"/>
    <mergeCell ref="H38:J38"/>
    <mergeCell ref="B33:D33"/>
    <mergeCell ref="I33:J33"/>
    <mergeCell ref="B28:D28"/>
    <mergeCell ref="I28:J28"/>
    <mergeCell ref="B29:D29"/>
    <mergeCell ref="I29:J29"/>
    <mergeCell ref="B30:D30"/>
    <mergeCell ref="I30:J30"/>
    <mergeCell ref="B31:D31"/>
    <mergeCell ref="I31:J31"/>
    <mergeCell ref="B32:D32"/>
    <mergeCell ref="I27:J27"/>
    <mergeCell ref="I26:J26"/>
    <mergeCell ref="A18:F18"/>
    <mergeCell ref="A19:F19"/>
    <mergeCell ref="B26:D26"/>
    <mergeCell ref="I23:J23"/>
    <mergeCell ref="I24:J24"/>
    <mergeCell ref="A12:J12"/>
    <mergeCell ref="A13:J13"/>
    <mergeCell ref="A20:H20"/>
    <mergeCell ref="A37:C37"/>
    <mergeCell ref="D37:G37"/>
    <mergeCell ref="H37:J37"/>
    <mergeCell ref="A36:J36"/>
    <mergeCell ref="A25:H25"/>
    <mergeCell ref="G23:H23"/>
    <mergeCell ref="A22:D22"/>
    <mergeCell ref="A23:D23"/>
    <mergeCell ref="A21:D21"/>
    <mergeCell ref="A24:D24"/>
    <mergeCell ref="G24:H24"/>
    <mergeCell ref="I32:J32"/>
    <mergeCell ref="B27:D27"/>
    <mergeCell ref="A16:J16"/>
    <mergeCell ref="A17:F17"/>
    <mergeCell ref="A5:J5"/>
    <mergeCell ref="H1:J1"/>
    <mergeCell ref="A2:D2"/>
    <mergeCell ref="E2:J2"/>
    <mergeCell ref="A3:D3"/>
    <mergeCell ref="E3:J3"/>
    <mergeCell ref="A15:J15"/>
    <mergeCell ref="A6:J6"/>
    <mergeCell ref="A7:J7"/>
    <mergeCell ref="A8:J8"/>
    <mergeCell ref="A14:J14"/>
    <mergeCell ref="A10:J10"/>
    <mergeCell ref="A11:J11"/>
    <mergeCell ref="A9:J9"/>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election activeCell="A5" sqref="A5:J5"/>
    </sheetView>
  </sheetViews>
  <sheetFormatPr defaultRowHeight="18" x14ac:dyDescent="0.35"/>
  <cols>
    <col min="1" max="3" width="8.88671875" style="105"/>
    <col min="4" max="4" width="5.5546875" style="105" customWidth="1"/>
    <col min="5" max="5" width="9.77734375" style="105" customWidth="1"/>
    <col min="6" max="6" width="8.33203125" style="105" customWidth="1"/>
    <col min="7" max="7" width="8.21875" style="105" customWidth="1"/>
    <col min="8" max="8" width="8.88671875" style="105"/>
    <col min="9" max="9" width="10" style="105" customWidth="1"/>
    <col min="10" max="10" width="8.5546875" style="105" customWidth="1"/>
    <col min="11" max="16384" width="8.88671875" style="105"/>
  </cols>
  <sheetData>
    <row r="1" spans="1:10" x14ac:dyDescent="0.35">
      <c r="A1" s="104"/>
      <c r="B1" s="104"/>
      <c r="C1" s="273" t="s">
        <v>153</v>
      </c>
      <c r="D1" s="273"/>
      <c r="E1" s="273"/>
      <c r="F1" s="273"/>
      <c r="G1" s="273"/>
      <c r="H1" s="273"/>
      <c r="I1" s="273"/>
      <c r="J1" s="273"/>
    </row>
    <row r="2" spans="1:10" x14ac:dyDescent="0.35">
      <c r="A2" s="274" t="s">
        <v>64</v>
      </c>
      <c r="B2" s="275"/>
      <c r="C2" s="275"/>
      <c r="D2" s="275"/>
      <c r="E2" s="232" t="s">
        <v>71</v>
      </c>
      <c r="F2" s="232"/>
      <c r="G2" s="232"/>
      <c r="H2" s="232"/>
      <c r="I2" s="232"/>
      <c r="J2" s="232"/>
    </row>
    <row r="3" spans="1:10" x14ac:dyDescent="0.35">
      <c r="A3" s="276" t="s">
        <v>70</v>
      </c>
      <c r="B3" s="277"/>
      <c r="C3" s="277"/>
      <c r="D3" s="277"/>
      <c r="E3" s="278" t="s">
        <v>65</v>
      </c>
      <c r="F3" s="233"/>
      <c r="G3" s="233"/>
      <c r="H3" s="233"/>
      <c r="I3" s="233"/>
      <c r="J3" s="233"/>
    </row>
    <row r="5" spans="1:10" ht="81.599999999999994" customHeight="1" x14ac:dyDescent="0.35">
      <c r="A5" s="259" t="s">
        <v>155</v>
      </c>
      <c r="B5" s="260"/>
      <c r="C5" s="260"/>
      <c r="D5" s="260"/>
      <c r="E5" s="260"/>
      <c r="F5" s="260"/>
      <c r="G5" s="260"/>
      <c r="H5" s="260"/>
      <c r="I5" s="260"/>
      <c r="J5" s="260"/>
    </row>
    <row r="6" spans="1:10" ht="4.8" customHeight="1" x14ac:dyDescent="0.35"/>
    <row r="7" spans="1:10" ht="19.2" customHeight="1" x14ac:dyDescent="0.35">
      <c r="A7" s="136" t="s">
        <v>116</v>
      </c>
      <c r="B7" s="133" t="s">
        <v>168</v>
      </c>
      <c r="C7" s="133"/>
      <c r="D7" s="133"/>
      <c r="E7" s="133"/>
      <c r="F7" s="133"/>
      <c r="G7" s="137">
        <f>PhieuBauCu!B15</f>
        <v>2682</v>
      </c>
      <c r="H7" s="133"/>
      <c r="I7" s="104"/>
      <c r="J7" s="133"/>
    </row>
    <row r="8" spans="1:10" ht="19.2" customHeight="1" x14ac:dyDescent="0.35">
      <c r="A8" s="136" t="s">
        <v>120</v>
      </c>
      <c r="B8" s="133" t="s">
        <v>169</v>
      </c>
      <c r="C8" s="133"/>
      <c r="D8" s="133"/>
      <c r="E8" s="133"/>
      <c r="F8" s="133"/>
      <c r="G8" s="137">
        <f>Bang1!E5</f>
        <v>114</v>
      </c>
      <c r="H8" s="133"/>
      <c r="I8" s="104"/>
      <c r="J8" s="133"/>
    </row>
    <row r="9" spans="1:10" ht="19.2" customHeight="1" x14ac:dyDescent="0.35">
      <c r="A9" s="136"/>
      <c r="B9" s="139" t="s">
        <v>109</v>
      </c>
      <c r="C9" s="133"/>
      <c r="D9" s="133"/>
      <c r="E9" s="133"/>
      <c r="F9" s="133"/>
      <c r="G9" s="133"/>
      <c r="H9" s="133"/>
      <c r="I9" s="134" t="str">
        <f>ROUND(Bang1!$E$5/PhieuBauCu!$B$15 * 100,2)&amp;"%"</f>
        <v>4,25%</v>
      </c>
      <c r="J9" s="104"/>
    </row>
    <row r="10" spans="1:10" ht="19.2" customHeight="1" x14ac:dyDescent="0.35">
      <c r="A10" s="136" t="s">
        <v>121</v>
      </c>
      <c r="B10" s="104" t="s">
        <v>166</v>
      </c>
      <c r="C10" s="104"/>
      <c r="D10" s="104"/>
      <c r="E10" s="131">
        <f>QuanlyPhieu!B4</f>
        <v>12334</v>
      </c>
      <c r="F10" s="135" t="s">
        <v>79</v>
      </c>
      <c r="G10" s="104"/>
      <c r="H10" s="104"/>
      <c r="I10" s="104"/>
      <c r="J10" s="104"/>
    </row>
    <row r="11" spans="1:10" ht="19.2" customHeight="1" x14ac:dyDescent="0.35">
      <c r="A11" s="136" t="s">
        <v>122</v>
      </c>
      <c r="B11" s="104" t="s">
        <v>167</v>
      </c>
      <c r="C11" s="104"/>
      <c r="D11" s="104"/>
      <c r="E11" s="131">
        <f>Bang1!E5</f>
        <v>114</v>
      </c>
      <c r="F11" s="135" t="s">
        <v>79</v>
      </c>
      <c r="G11" s="104"/>
      <c r="H11" s="104"/>
      <c r="I11" s="104"/>
      <c r="J11" s="104"/>
    </row>
    <row r="12" spans="1:10" ht="19.2" customHeight="1" x14ac:dyDescent="0.35">
      <c r="A12" s="136" t="s">
        <v>123</v>
      </c>
      <c r="B12" s="104" t="s">
        <v>35</v>
      </c>
      <c r="C12" s="104"/>
      <c r="D12" s="104"/>
      <c r="E12" s="140">
        <f>Bang1!D6</f>
        <v>101</v>
      </c>
      <c r="F12" s="294" t="s">
        <v>154</v>
      </c>
      <c r="G12" s="292"/>
      <c r="H12" s="292"/>
      <c r="I12" s="292"/>
      <c r="J12" s="141" t="str">
        <f>TongHop!A3&amp;"%"</f>
        <v>88,6%</v>
      </c>
    </row>
    <row r="13" spans="1:10" ht="19.2" customHeight="1" x14ac:dyDescent="0.35">
      <c r="A13" s="136" t="s">
        <v>124</v>
      </c>
      <c r="B13" s="104" t="s">
        <v>165</v>
      </c>
      <c r="C13" s="104"/>
      <c r="D13" s="104"/>
      <c r="E13" s="140">
        <f>Bang1!M5</f>
        <v>13</v>
      </c>
      <c r="F13" s="294" t="s">
        <v>154</v>
      </c>
      <c r="G13" s="292"/>
      <c r="H13" s="292"/>
      <c r="I13" s="292"/>
      <c r="J13" s="141" t="str">
        <f>TongHop!J3&amp;"%"</f>
        <v>11,4%</v>
      </c>
    </row>
    <row r="14" spans="1:10" ht="19.2" customHeight="1" x14ac:dyDescent="0.35">
      <c r="A14" s="136" t="s">
        <v>125</v>
      </c>
      <c r="B14" s="280" t="s">
        <v>144</v>
      </c>
      <c r="C14" s="280"/>
      <c r="D14" s="280"/>
      <c r="E14" s="280"/>
      <c r="F14" s="142" t="str">
        <f>IFERROR(INDEX(InTongHop!$B$29:$I$29,MATCH(8,InTongHop!$B$27:$I$27,0)),"")</f>
        <v/>
      </c>
      <c r="G14" s="135" t="s">
        <v>177</v>
      </c>
      <c r="H14" s="142" t="str">
        <f>IFERROR(F14*8,"")</f>
        <v/>
      </c>
      <c r="I14" s="289" t="s">
        <v>149</v>
      </c>
      <c r="J14" s="289"/>
    </row>
    <row r="15" spans="1:10" ht="19.2" customHeight="1" x14ac:dyDescent="0.35">
      <c r="A15" s="136" t="s">
        <v>126</v>
      </c>
      <c r="B15" s="280" t="s">
        <v>145</v>
      </c>
      <c r="C15" s="280"/>
      <c r="D15" s="280"/>
      <c r="E15" s="280"/>
      <c r="F15" s="142">
        <f>IFERROR(INDEX(InTongHop!$B$29:$I$29,MATCH(7,InTongHop!$B$27:$I$27,0)),"")</f>
        <v>17</v>
      </c>
      <c r="G15" s="135" t="s">
        <v>170</v>
      </c>
      <c r="H15" s="142">
        <f>IFERROR(F15*7,"")</f>
        <v>119</v>
      </c>
      <c r="I15" s="289" t="s">
        <v>149</v>
      </c>
      <c r="J15" s="289"/>
    </row>
    <row r="16" spans="1:10" ht="19.2" customHeight="1" x14ac:dyDescent="0.35">
      <c r="A16" s="136" t="s">
        <v>127</v>
      </c>
      <c r="B16" s="280" t="s">
        <v>146</v>
      </c>
      <c r="C16" s="280"/>
      <c r="D16" s="280"/>
      <c r="E16" s="280"/>
      <c r="F16" s="142">
        <f>IFERROR(INDEX(InTongHop!$B$29:$I$29,MATCH(6,InTongHop!$B$27:$I$27,0)),"")</f>
        <v>13</v>
      </c>
      <c r="G16" s="135" t="s">
        <v>171</v>
      </c>
      <c r="H16" s="142">
        <f>IFERROR(F16*6,"")</f>
        <v>78</v>
      </c>
      <c r="I16" s="289" t="s">
        <v>149</v>
      </c>
      <c r="J16" s="289"/>
    </row>
    <row r="17" spans="1:10" ht="19.2" customHeight="1" x14ac:dyDescent="0.35">
      <c r="A17" s="136" t="s">
        <v>156</v>
      </c>
      <c r="B17" s="280" t="s">
        <v>141</v>
      </c>
      <c r="C17" s="280"/>
      <c r="D17" s="280"/>
      <c r="E17" s="280"/>
      <c r="F17" s="142">
        <f>IFERROR(INDEX(InTongHop!$B$29:$I$29,MATCH(5,InTongHop!$B$27:$I$27,0)),"")</f>
        <v>16</v>
      </c>
      <c r="G17" s="135" t="s">
        <v>172</v>
      </c>
      <c r="H17" s="142">
        <f>IFERROR(F17*5,"")</f>
        <v>80</v>
      </c>
      <c r="I17" s="289" t="s">
        <v>149</v>
      </c>
      <c r="J17" s="289"/>
    </row>
    <row r="18" spans="1:10" ht="19.2" customHeight="1" x14ac:dyDescent="0.35">
      <c r="A18" s="136" t="s">
        <v>157</v>
      </c>
      <c r="B18" s="280" t="s">
        <v>142</v>
      </c>
      <c r="C18" s="280"/>
      <c r="D18" s="280"/>
      <c r="E18" s="280"/>
      <c r="F18" s="142">
        <f>IFERROR(INDEX(InTongHop!$B$29:$I$29,MATCH(4,InTongHop!$B$27:$I$27,0)),"")</f>
        <v>0</v>
      </c>
      <c r="G18" s="135" t="s">
        <v>173</v>
      </c>
      <c r="H18" s="142">
        <f>IFERROR(F18*4,"")</f>
        <v>0</v>
      </c>
      <c r="I18" s="289" t="s">
        <v>149</v>
      </c>
      <c r="J18" s="289"/>
    </row>
    <row r="19" spans="1:10" ht="19.2" customHeight="1" x14ac:dyDescent="0.35">
      <c r="A19" s="136" t="s">
        <v>158</v>
      </c>
      <c r="B19" s="280" t="s">
        <v>143</v>
      </c>
      <c r="C19" s="280"/>
      <c r="D19" s="280"/>
      <c r="E19" s="280"/>
      <c r="F19" s="142">
        <f>IFERROR(INDEX(InTongHop!$B$29:$I$29,MATCH(3,InTongHop!$B$27:$I$27,0)),"")</f>
        <v>16</v>
      </c>
      <c r="G19" s="135" t="s">
        <v>174</v>
      </c>
      <c r="H19" s="142">
        <f>IFERROR(F19*3,"")</f>
        <v>48</v>
      </c>
      <c r="I19" s="289" t="s">
        <v>149</v>
      </c>
      <c r="J19" s="289"/>
    </row>
    <row r="20" spans="1:10" ht="19.2" customHeight="1" x14ac:dyDescent="0.35">
      <c r="A20" s="136" t="s">
        <v>159</v>
      </c>
      <c r="B20" s="280" t="s">
        <v>147</v>
      </c>
      <c r="C20" s="280"/>
      <c r="D20" s="280"/>
      <c r="E20" s="280"/>
      <c r="F20" s="142">
        <f>IFERROR(INDEX(InTongHop!$B$29:$I$29,MATCH(2,InTongHop!$B$27:$I$27,0)),"")</f>
        <v>17</v>
      </c>
      <c r="G20" s="135" t="s">
        <v>175</v>
      </c>
      <c r="H20" s="142">
        <f>IFERROR(F20*2,"")</f>
        <v>34</v>
      </c>
      <c r="I20" s="289" t="s">
        <v>149</v>
      </c>
      <c r="J20" s="289"/>
    </row>
    <row r="21" spans="1:10" ht="19.2" customHeight="1" x14ac:dyDescent="0.35">
      <c r="A21" s="136" t="s">
        <v>160</v>
      </c>
      <c r="B21" s="280" t="s">
        <v>148</v>
      </c>
      <c r="C21" s="280"/>
      <c r="D21" s="280"/>
      <c r="E21" s="280"/>
      <c r="F21" s="142">
        <f>IFERROR(INDEX(InTongHop!$B$29:$I$29,MATCH(1,InTongHop!$B$27:$I$27,0)),"")</f>
        <v>22</v>
      </c>
      <c r="G21" s="135" t="s">
        <v>176</v>
      </c>
      <c r="H21" s="142">
        <f>IFERROR(F21,"")</f>
        <v>22</v>
      </c>
      <c r="I21" s="289" t="s">
        <v>149</v>
      </c>
      <c r="J21" s="289"/>
    </row>
    <row r="22" spans="1:10" ht="19.2" customHeight="1" x14ac:dyDescent="0.35">
      <c r="A22" s="136" t="s">
        <v>161</v>
      </c>
      <c r="B22" s="280" t="str">
        <f>"Tổng số phiếu bầu các loại (1+2+3+4+5): " &amp;Bang1!$D$6&amp;" (A) = "&amp;Bang1!$M$3&amp;" lượt phiếu bầu (B)"</f>
        <v>Tổng số phiếu bầu các loại (1+2+3+4+5): 101 (A) = 381 lượt phiếu bầu (B)</v>
      </c>
      <c r="C22" s="280"/>
      <c r="D22" s="280"/>
      <c r="E22" s="280"/>
      <c r="F22" s="280"/>
      <c r="G22" s="280"/>
      <c r="H22" s="280"/>
      <c r="I22" s="280"/>
      <c r="J22" s="280"/>
    </row>
    <row r="23" spans="1:10" ht="19.2" customHeight="1" x14ac:dyDescent="0.35">
      <c r="A23" s="136" t="s">
        <v>163</v>
      </c>
      <c r="B23" s="104" t="s">
        <v>164</v>
      </c>
      <c r="C23" s="104"/>
      <c r="D23" s="104"/>
      <c r="E23" s="104"/>
      <c r="F23" s="104"/>
      <c r="G23" s="104"/>
      <c r="H23" s="104"/>
      <c r="I23" s="104"/>
      <c r="J23" s="104"/>
    </row>
    <row r="24" spans="1:10" ht="19.2" customHeight="1" x14ac:dyDescent="0.35">
      <c r="A24" s="136" t="s">
        <v>132</v>
      </c>
      <c r="B24" s="143" t="s">
        <v>150</v>
      </c>
      <c r="C24" s="292" t="str">
        <f>InTongHop!A$5</f>
        <v>Võ Đức Ân</v>
      </c>
      <c r="D24" s="292"/>
      <c r="E24" s="292"/>
      <c r="F24" s="280" t="str">
        <f>"được: "&amp;InTongHop!A$6&amp;" phiếu, đạt "&amp;InTongHop!$A$7&amp;" phiếu hợp lệ"</f>
        <v>được: 10 phiếu, đạt 9,9% phiếu hợp lệ</v>
      </c>
      <c r="G24" s="280"/>
      <c r="H24" s="280"/>
      <c r="I24" s="280"/>
      <c r="J24" s="280"/>
    </row>
    <row r="25" spans="1:10" ht="19.2" customHeight="1" x14ac:dyDescent="0.35">
      <c r="A25" s="136" t="s">
        <v>133</v>
      </c>
      <c r="B25" s="143" t="s">
        <v>150</v>
      </c>
      <c r="C25" s="292" t="str">
        <f>InTongHop!B$5</f>
        <v>Hồ văn Công</v>
      </c>
      <c r="D25" s="292"/>
      <c r="E25" s="292"/>
      <c r="F25" s="280" t="str">
        <f>"được: "&amp;InTongHop!B$6&amp;" phiếu, đạt "&amp;InTongHop!$B$7&amp;" phiếu hợp lệ"</f>
        <v>được: 3 phiếu, đạt 2,97% phiếu hợp lệ</v>
      </c>
      <c r="G25" s="280"/>
      <c r="H25" s="280"/>
      <c r="I25" s="280"/>
      <c r="J25" s="280"/>
    </row>
    <row r="26" spans="1:10" ht="19.2" customHeight="1" x14ac:dyDescent="0.35">
      <c r="A26" s="136" t="s">
        <v>134</v>
      </c>
      <c r="B26" s="143" t="s">
        <v>150</v>
      </c>
      <c r="C26" s="292" t="str">
        <f>InTongHop!C$5</f>
        <v>Nguyễn Công Kha</v>
      </c>
      <c r="D26" s="292"/>
      <c r="E26" s="292"/>
      <c r="F26" s="280" t="str">
        <f>"được: "&amp;InTongHop!C$6&amp;" phiếu, đạt "&amp;InTongHop!$C$7&amp;" phiếu hợp lệ"</f>
        <v>được: 16 phiếu, đạt 15,84% phiếu hợp lệ</v>
      </c>
      <c r="G26" s="280"/>
      <c r="H26" s="280"/>
      <c r="I26" s="280"/>
      <c r="J26" s="280"/>
    </row>
    <row r="27" spans="1:10" ht="19.2" customHeight="1" x14ac:dyDescent="0.35">
      <c r="A27" s="136" t="s">
        <v>135</v>
      </c>
      <c r="B27" s="143" t="s">
        <v>150</v>
      </c>
      <c r="C27" s="292" t="str">
        <f>InTongHop!D$5</f>
        <v>Nguyễn Tấn Khôi</v>
      </c>
      <c r="D27" s="292"/>
      <c r="E27" s="292"/>
      <c r="F27" s="280" t="str">
        <f>"được: "&amp;InTongHop!D$6&amp;" phiếu, đạt "&amp;InTongHop!$D$7&amp;" phiếu hợp lệ"</f>
        <v>được: 30 phiếu, đạt 29,7% phiếu hợp lệ</v>
      </c>
      <c r="G27" s="280"/>
      <c r="H27" s="280"/>
      <c r="I27" s="280"/>
      <c r="J27" s="280"/>
    </row>
    <row r="28" spans="1:10" ht="19.2" customHeight="1" x14ac:dyDescent="0.35">
      <c r="A28" s="136" t="s">
        <v>136</v>
      </c>
      <c r="B28" s="143" t="s">
        <v>150</v>
      </c>
      <c r="C28" s="292" t="str">
        <f>InTongHop!E$5</f>
        <v>Lê Viết Mẫn</v>
      </c>
      <c r="D28" s="292"/>
      <c r="E28" s="292"/>
      <c r="F28" s="280" t="str">
        <f>"được: "&amp;InTongHop!E$6&amp;" phiếu, đạt "&amp;InTongHop!$E$7&amp;" phiếu hợp lệ"</f>
        <v>được: 43 phiếu, đạt 42,57% phiếu hợp lệ</v>
      </c>
      <c r="G28" s="280"/>
      <c r="H28" s="280"/>
      <c r="I28" s="280"/>
      <c r="J28" s="280"/>
    </row>
    <row r="29" spans="1:10" ht="19.2" customHeight="1" x14ac:dyDescent="0.35">
      <c r="A29" s="136" t="s">
        <v>137</v>
      </c>
      <c r="B29" s="143" t="s">
        <v>150</v>
      </c>
      <c r="C29" s="292" t="str">
        <f>InTongHop!F$5</f>
        <v>Hồ Ngọc Nghĩa</v>
      </c>
      <c r="D29" s="292"/>
      <c r="E29" s="292"/>
      <c r="F29" s="280" t="str">
        <f>"được: "&amp;InTongHop!F$6&amp;" phiếu, đạt "&amp;InTongHop!$F$7&amp;" phiếu hợp lệ"</f>
        <v>được: 47 phiếu, đạt 46,53% phiếu hợp lệ</v>
      </c>
      <c r="G29" s="280"/>
      <c r="H29" s="280"/>
      <c r="I29" s="280"/>
      <c r="J29" s="280"/>
    </row>
    <row r="30" spans="1:10" ht="19.2" customHeight="1" x14ac:dyDescent="0.35">
      <c r="A30" s="136" t="s">
        <v>138</v>
      </c>
      <c r="B30" s="143" t="s">
        <v>150</v>
      </c>
      <c r="C30" s="292" t="str">
        <f>InTongHop!G$5</f>
        <v>Lê Văn Trung</v>
      </c>
      <c r="D30" s="292"/>
      <c r="E30" s="292"/>
      <c r="F30" s="280" t="str">
        <f>"được: "&amp;InTongHop!G$6&amp;" phiếu, đạt "&amp;InTongHop!$G$7&amp;" phiếu hợp lệ"</f>
        <v>được: 55 phiếu, đạt 54,46% phiếu hợp lệ</v>
      </c>
      <c r="G30" s="280"/>
      <c r="H30" s="280"/>
      <c r="I30" s="280"/>
      <c r="J30" s="280"/>
    </row>
    <row r="31" spans="1:10" ht="19.2" customHeight="1" x14ac:dyDescent="0.35">
      <c r="A31" s="136" t="s">
        <v>139</v>
      </c>
      <c r="B31" s="143" t="s">
        <v>150</v>
      </c>
      <c r="C31" s="292" t="str">
        <f>InTongHop!H$5</f>
        <v>Phạm Minh Tuấn</v>
      </c>
      <c r="D31" s="292"/>
      <c r="E31" s="292"/>
      <c r="F31" s="280" t="str">
        <f>"được: "&amp;InTongHop!H$6&amp;" phiếu, đạt "&amp;InTongHop!$H$7&amp;" phiếu hợp lệ"</f>
        <v>được: 78 phiếu, đạt 77,23% phiếu hợp lệ</v>
      </c>
      <c r="G31" s="280"/>
      <c r="H31" s="280"/>
      <c r="I31" s="280"/>
      <c r="J31" s="280"/>
    </row>
    <row r="32" spans="1:10" ht="19.2" customHeight="1" x14ac:dyDescent="0.35">
      <c r="A32" s="136" t="s">
        <v>140</v>
      </c>
      <c r="B32" s="143" t="s">
        <v>150</v>
      </c>
      <c r="C32" s="292" t="str">
        <f>InTongHop!I$5</f>
        <v>Bùi Anh Vũ</v>
      </c>
      <c r="D32" s="292"/>
      <c r="E32" s="292"/>
      <c r="F32" s="280" t="str">
        <f>"được: "&amp;InTongHop!I$6&amp;" phiếu, đạt "&amp;InTongHop!$I$7&amp;" phiếu hợp lệ"</f>
        <v>được: 99 phiếu, đạt 98,02% phiếu hợp lệ</v>
      </c>
      <c r="G32" s="280"/>
      <c r="H32" s="280"/>
      <c r="I32" s="280"/>
      <c r="J32" s="280"/>
    </row>
    <row r="33" spans="1:10" ht="19.2" customHeight="1" x14ac:dyDescent="0.35">
      <c r="A33" s="136" t="s">
        <v>162</v>
      </c>
      <c r="B33" s="105" t="str">
        <f>"Tổng số phiếu bầu cho những người ứng cử: "&amp;Bang1!$M$3&amp;" phiếu (C)."</f>
        <v>Tổng số phiếu bầu cho những người ứng cử: 381 phiếu (C).</v>
      </c>
    </row>
    <row r="34" spans="1:10" ht="25.8" customHeight="1" x14ac:dyDescent="0.35">
      <c r="A34" s="267"/>
      <c r="B34" s="267"/>
      <c r="C34" s="267"/>
      <c r="E34" s="295" t="s">
        <v>152</v>
      </c>
      <c r="F34" s="295"/>
      <c r="G34" s="295"/>
      <c r="H34" s="295"/>
      <c r="I34" s="295"/>
      <c r="J34" s="295"/>
    </row>
    <row r="35" spans="1:10" ht="35.4" customHeight="1" x14ac:dyDescent="0.35">
      <c r="A35" s="266"/>
      <c r="B35" s="266"/>
      <c r="C35" s="266"/>
      <c r="E35" s="296" t="s">
        <v>151</v>
      </c>
      <c r="F35" s="296"/>
      <c r="G35" s="296"/>
      <c r="H35" s="296"/>
      <c r="I35" s="296"/>
      <c r="J35" s="296"/>
    </row>
    <row r="36" spans="1:10" x14ac:dyDescent="0.35">
      <c r="A36" s="106"/>
      <c r="B36" s="106"/>
      <c r="C36" s="106"/>
      <c r="D36" s="106"/>
      <c r="E36" s="106"/>
      <c r="F36" s="106"/>
      <c r="G36" s="106"/>
      <c r="H36" s="106"/>
      <c r="I36" s="106"/>
      <c r="J36" s="106"/>
    </row>
    <row r="37" spans="1:10" x14ac:dyDescent="0.35">
      <c r="A37" s="106"/>
      <c r="B37" s="106"/>
      <c r="C37" s="106"/>
      <c r="D37" s="106"/>
      <c r="E37" s="106"/>
      <c r="F37" s="106"/>
      <c r="G37" s="106"/>
      <c r="H37" s="106"/>
      <c r="I37" s="106"/>
      <c r="J37" s="106"/>
    </row>
    <row r="38" spans="1:10" x14ac:dyDescent="0.35">
      <c r="A38" s="106"/>
      <c r="B38" s="106"/>
      <c r="C38" s="106"/>
      <c r="D38" s="106"/>
      <c r="E38" s="106"/>
      <c r="F38" s="106"/>
      <c r="G38" s="106"/>
      <c r="H38" s="106"/>
      <c r="I38" s="106"/>
      <c r="J38" s="106"/>
    </row>
    <row r="39" spans="1:10" x14ac:dyDescent="0.35">
      <c r="A39" s="106"/>
      <c r="B39" s="106"/>
      <c r="C39" s="106"/>
      <c r="D39" s="106"/>
      <c r="E39" s="106"/>
      <c r="F39" s="106"/>
      <c r="G39" s="106"/>
      <c r="H39" s="106"/>
      <c r="I39" s="106"/>
      <c r="J39" s="106"/>
    </row>
  </sheetData>
  <sheetProtection formatCells="0" formatColumns="0" formatRows="0" insertColumns="0" insertRows="0" deleteColumns="0" deleteRows="0"/>
  <mergeCells count="47">
    <mergeCell ref="A5:J5"/>
    <mergeCell ref="C1:J1"/>
    <mergeCell ref="A2:D2"/>
    <mergeCell ref="E2:J2"/>
    <mergeCell ref="A3:D3"/>
    <mergeCell ref="E3:J3"/>
    <mergeCell ref="A35:C35"/>
    <mergeCell ref="E35:J35"/>
    <mergeCell ref="C32:E32"/>
    <mergeCell ref="C26:E26"/>
    <mergeCell ref="C27:E27"/>
    <mergeCell ref="C28:E28"/>
    <mergeCell ref="C29:E29"/>
    <mergeCell ref="C30:E30"/>
    <mergeCell ref="C31:E31"/>
    <mergeCell ref="F26:J26"/>
    <mergeCell ref="F12:I12"/>
    <mergeCell ref="F13:I13"/>
    <mergeCell ref="B14:E14"/>
    <mergeCell ref="I14:J14"/>
    <mergeCell ref="A34:C34"/>
    <mergeCell ref="E34:J34"/>
    <mergeCell ref="C24:E24"/>
    <mergeCell ref="C25:E25"/>
    <mergeCell ref="B15:E15"/>
    <mergeCell ref="I15:J15"/>
    <mergeCell ref="F24:J24"/>
    <mergeCell ref="F25:J25"/>
    <mergeCell ref="B16:E16"/>
    <mergeCell ref="I16:J16"/>
    <mergeCell ref="B17:E17"/>
    <mergeCell ref="I17:J17"/>
    <mergeCell ref="B18:E18"/>
    <mergeCell ref="I18:J18"/>
    <mergeCell ref="F31:J31"/>
    <mergeCell ref="F32:J32"/>
    <mergeCell ref="B19:E19"/>
    <mergeCell ref="I19:J19"/>
    <mergeCell ref="B20:E20"/>
    <mergeCell ref="I20:J20"/>
    <mergeCell ref="B21:E21"/>
    <mergeCell ref="I21:J21"/>
    <mergeCell ref="B22:J22"/>
    <mergeCell ref="F27:J27"/>
    <mergeCell ref="F28:J28"/>
    <mergeCell ref="F29:J29"/>
    <mergeCell ref="F30:J30"/>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showGridLines="0" workbookViewId="0">
      <selection activeCell="A5" sqref="A5:J5"/>
    </sheetView>
  </sheetViews>
  <sheetFormatPr defaultRowHeight="18" x14ac:dyDescent="0.35"/>
  <cols>
    <col min="1" max="16384" width="8.88671875" style="105"/>
  </cols>
  <sheetData>
    <row r="1" spans="1:10" x14ac:dyDescent="0.35">
      <c r="A1" s="104"/>
      <c r="B1" s="104"/>
      <c r="C1" s="104"/>
      <c r="D1" s="104"/>
      <c r="E1" s="104"/>
      <c r="F1" s="104"/>
      <c r="G1" s="104"/>
      <c r="H1" s="273" t="s">
        <v>180</v>
      </c>
      <c r="I1" s="273"/>
      <c r="J1" s="273"/>
    </row>
    <row r="2" spans="1:10" x14ac:dyDescent="0.35">
      <c r="A2" s="274" t="s">
        <v>99</v>
      </c>
      <c r="B2" s="275"/>
      <c r="C2" s="275"/>
      <c r="D2" s="275"/>
      <c r="E2" s="232" t="s">
        <v>71</v>
      </c>
      <c r="F2" s="232"/>
      <c r="G2" s="232"/>
      <c r="H2" s="232"/>
      <c r="I2" s="232"/>
      <c r="J2" s="232"/>
    </row>
    <row r="3" spans="1:10" x14ac:dyDescent="0.35">
      <c r="A3" s="276" t="s">
        <v>64</v>
      </c>
      <c r="B3" s="277"/>
      <c r="C3" s="277"/>
      <c r="D3" s="277"/>
      <c r="E3" s="278" t="s">
        <v>65</v>
      </c>
      <c r="F3" s="233"/>
      <c r="G3" s="233"/>
      <c r="H3" s="233"/>
      <c r="I3" s="233"/>
      <c r="J3" s="233"/>
    </row>
    <row r="5" spans="1:10" ht="79.8" customHeight="1" x14ac:dyDescent="0.35">
      <c r="A5" s="267" t="s">
        <v>181</v>
      </c>
      <c r="B5" s="272"/>
      <c r="C5" s="272"/>
      <c r="D5" s="272"/>
      <c r="E5" s="272"/>
      <c r="F5" s="272"/>
      <c r="G5" s="272"/>
      <c r="H5" s="272"/>
      <c r="I5" s="272"/>
      <c r="J5" s="272"/>
    </row>
    <row r="6" spans="1:10" ht="21.6" customHeight="1" x14ac:dyDescent="0.35">
      <c r="A6" s="281" t="s">
        <v>182</v>
      </c>
      <c r="B6" s="282"/>
      <c r="C6" s="282"/>
      <c r="D6" s="282"/>
      <c r="E6" s="282"/>
      <c r="F6" s="282"/>
      <c r="G6" s="282"/>
      <c r="H6" s="282"/>
      <c r="I6" s="282"/>
      <c r="J6" s="282"/>
    </row>
    <row r="7" spans="1:10" ht="21.6" customHeight="1" x14ac:dyDescent="0.35">
      <c r="A7" s="281" t="s">
        <v>185</v>
      </c>
      <c r="B7" s="282"/>
      <c r="C7" s="282"/>
      <c r="D7" s="282"/>
      <c r="E7" s="282"/>
      <c r="F7" s="282"/>
      <c r="G7" s="282"/>
      <c r="H7" s="282"/>
      <c r="I7" s="282"/>
      <c r="J7" s="282"/>
    </row>
    <row r="8" spans="1:10" ht="21.6" customHeight="1" x14ac:dyDescent="0.35">
      <c r="A8" s="281" t="s">
        <v>184</v>
      </c>
      <c r="B8" s="282"/>
      <c r="C8" s="282"/>
      <c r="D8" s="282"/>
      <c r="E8" s="282"/>
      <c r="F8" s="282"/>
      <c r="G8" s="282"/>
      <c r="H8" s="282"/>
      <c r="I8" s="282"/>
      <c r="J8" s="282"/>
    </row>
    <row r="9" spans="1:10" ht="21.6" customHeight="1" x14ac:dyDescent="0.35">
      <c r="A9" s="281" t="s">
        <v>102</v>
      </c>
      <c r="B9" s="282"/>
      <c r="C9" s="282"/>
      <c r="D9" s="282"/>
      <c r="E9" s="282"/>
      <c r="F9" s="282"/>
      <c r="G9" s="282"/>
      <c r="H9" s="282"/>
      <c r="I9" s="282"/>
      <c r="J9" s="282"/>
    </row>
    <row r="10" spans="1:10" ht="21.6" customHeight="1" x14ac:dyDescent="0.35">
      <c r="A10" s="281" t="s">
        <v>103</v>
      </c>
      <c r="B10" s="282"/>
      <c r="C10" s="282"/>
      <c r="D10" s="282"/>
      <c r="E10" s="282"/>
      <c r="F10" s="282"/>
      <c r="G10" s="282"/>
      <c r="H10" s="282"/>
      <c r="I10" s="282"/>
      <c r="J10" s="282"/>
    </row>
    <row r="11" spans="1:10" ht="21.6" customHeight="1" x14ac:dyDescent="0.35">
      <c r="A11" s="281" t="s">
        <v>104</v>
      </c>
      <c r="B11" s="282"/>
      <c r="C11" s="282"/>
      <c r="D11" s="282"/>
      <c r="E11" s="282"/>
      <c r="F11" s="282"/>
      <c r="G11" s="282"/>
      <c r="H11" s="282"/>
      <c r="I11" s="282"/>
      <c r="J11" s="282"/>
    </row>
    <row r="12" spans="1:10" ht="21.6" customHeight="1" x14ac:dyDescent="0.35">
      <c r="A12" s="281" t="s">
        <v>105</v>
      </c>
      <c r="B12" s="282"/>
      <c r="C12" s="282"/>
      <c r="D12" s="282"/>
      <c r="E12" s="282"/>
      <c r="F12" s="282"/>
      <c r="G12" s="282"/>
      <c r="H12" s="282"/>
      <c r="I12" s="282"/>
      <c r="J12" s="282"/>
    </row>
    <row r="13" spans="1:10" ht="21.6" customHeight="1" x14ac:dyDescent="0.35">
      <c r="A13" s="281" t="s">
        <v>106</v>
      </c>
      <c r="B13" s="282"/>
      <c r="C13" s="282"/>
      <c r="D13" s="282"/>
      <c r="E13" s="282"/>
      <c r="F13" s="282"/>
      <c r="G13" s="282"/>
      <c r="H13" s="282"/>
      <c r="I13" s="282"/>
      <c r="J13" s="282"/>
    </row>
    <row r="14" spans="1:10" ht="288" customHeight="1" x14ac:dyDescent="0.35">
      <c r="A14" s="283" t="s">
        <v>186</v>
      </c>
      <c r="B14" s="284"/>
      <c r="C14" s="284"/>
      <c r="D14" s="284"/>
      <c r="E14" s="284"/>
      <c r="F14" s="284"/>
      <c r="G14" s="284"/>
      <c r="H14" s="284"/>
      <c r="I14" s="284"/>
      <c r="J14" s="284"/>
    </row>
    <row r="15" spans="1:10" ht="62.4" customHeight="1" x14ac:dyDescent="0.35">
      <c r="A15" s="279" t="s">
        <v>219</v>
      </c>
      <c r="B15" s="280"/>
      <c r="C15" s="280"/>
      <c r="D15" s="280"/>
      <c r="E15" s="280"/>
      <c r="F15" s="280"/>
      <c r="G15" s="280"/>
      <c r="H15" s="280"/>
      <c r="I15" s="280"/>
      <c r="J15" s="280"/>
    </row>
    <row r="16" spans="1:10" ht="19.2" customHeight="1" x14ac:dyDescent="0.35">
      <c r="A16" s="271" t="str">
        <f>"- Số đại biểu Hội đồng nhân dân được ấn định cho đơn vị bầu cử: "&amp;IF(LEN(PhieuBauCu!$B$13)=1,"0"&amp;PhieuBauCu!$B$13,PhieuBauCu!$B$13)&amp;" người."</f>
        <v>- Số đại biểu Hội đồng nhân dân được ấn định cho đơn vị bầu cử: 07 người.</v>
      </c>
      <c r="B16" s="271"/>
      <c r="C16" s="271"/>
      <c r="D16" s="271"/>
      <c r="E16" s="271"/>
      <c r="F16" s="271"/>
      <c r="G16" s="271"/>
      <c r="H16" s="271"/>
      <c r="I16" s="271"/>
      <c r="J16" s="271"/>
    </row>
    <row r="17" spans="1:10" ht="19.2" customHeight="1" x14ac:dyDescent="0.35">
      <c r="A17" s="271" t="str">
        <f>"- Số người ứng cử: "&amp;IF(LEN(PhieuBauCu!$B$2)=1,"0"&amp;PhieuBauCu!$B$2,PhieuBauCu!$B$2)&amp;" người."</f>
        <v>- Số người ứng cử: 09 người.</v>
      </c>
      <c r="B17" s="271"/>
      <c r="C17" s="271"/>
      <c r="D17" s="271"/>
      <c r="E17" s="271"/>
      <c r="F17" s="271"/>
      <c r="G17" s="146"/>
      <c r="H17" s="146"/>
      <c r="I17" s="146"/>
      <c r="J17" s="146"/>
    </row>
    <row r="18" spans="1:10" ht="19.2" customHeight="1" x14ac:dyDescent="0.35">
      <c r="A18" s="290" t="s">
        <v>130</v>
      </c>
      <c r="B18" s="291"/>
      <c r="C18" s="291"/>
      <c r="D18" s="291"/>
      <c r="E18" s="291"/>
      <c r="F18" s="291"/>
      <c r="G18" s="131">
        <f>PhieuBauCu!B15</f>
        <v>2682</v>
      </c>
      <c r="H18" s="132" t="s">
        <v>107</v>
      </c>
      <c r="I18" s="104"/>
      <c r="J18" s="133"/>
    </row>
    <row r="19" spans="1:10" ht="19.2" customHeight="1" x14ac:dyDescent="0.35">
      <c r="A19" s="290" t="s">
        <v>108</v>
      </c>
      <c r="B19" s="291"/>
      <c r="C19" s="291"/>
      <c r="D19" s="291"/>
      <c r="E19" s="291"/>
      <c r="F19" s="291"/>
      <c r="G19" s="131">
        <f>Bang1!E5</f>
        <v>114</v>
      </c>
      <c r="H19" s="132" t="s">
        <v>107</v>
      </c>
      <c r="I19" s="104"/>
      <c r="J19" s="133"/>
    </row>
    <row r="20" spans="1:10" ht="20.399999999999999" customHeight="1" x14ac:dyDescent="0.35">
      <c r="A20" s="285" t="s">
        <v>109</v>
      </c>
      <c r="B20" s="286"/>
      <c r="C20" s="286"/>
      <c r="D20" s="286"/>
      <c r="E20" s="286"/>
      <c r="F20" s="286"/>
      <c r="G20" s="286"/>
      <c r="H20" s="286"/>
      <c r="I20" s="134" t="str">
        <f>ROUND(Bang1!$E$5/PhieuBauCu!$B$15 * 100,2)&amp;"%"</f>
        <v>4,25%</v>
      </c>
      <c r="J20" s="104"/>
    </row>
    <row r="21" spans="1:10" ht="21.6" customHeight="1" x14ac:dyDescent="0.35">
      <c r="A21" s="285" t="s">
        <v>111</v>
      </c>
      <c r="B21" s="285"/>
      <c r="C21" s="285"/>
      <c r="D21" s="285"/>
      <c r="E21" s="131">
        <f>QuanlyPhieu!B4</f>
        <v>12334</v>
      </c>
      <c r="F21" s="135" t="s">
        <v>79</v>
      </c>
      <c r="G21" s="104"/>
      <c r="H21" s="104"/>
      <c r="I21" s="104"/>
      <c r="J21" s="104"/>
    </row>
    <row r="22" spans="1:10" ht="21.6" customHeight="1" x14ac:dyDescent="0.35">
      <c r="A22" s="285" t="s">
        <v>110</v>
      </c>
      <c r="B22" s="285"/>
      <c r="C22" s="285"/>
      <c r="D22" s="285"/>
      <c r="E22" s="131">
        <f>Bang1!E5</f>
        <v>114</v>
      </c>
      <c r="F22" s="135" t="s">
        <v>79</v>
      </c>
      <c r="G22" s="104"/>
      <c r="H22" s="104"/>
      <c r="I22" s="104"/>
      <c r="J22" s="104"/>
    </row>
    <row r="23" spans="1:10" ht="21.6" customHeight="1" x14ac:dyDescent="0.35">
      <c r="A23" s="285" t="s">
        <v>112</v>
      </c>
      <c r="B23" s="285"/>
      <c r="C23" s="285"/>
      <c r="D23" s="285"/>
      <c r="E23" s="131">
        <f>Bang1!D6</f>
        <v>101</v>
      </c>
      <c r="F23" s="135" t="s">
        <v>79</v>
      </c>
      <c r="G23" s="287" t="s">
        <v>114</v>
      </c>
      <c r="H23" s="288"/>
      <c r="I23" s="292" t="str">
        <f>TongHop!A3&amp;"%"</f>
        <v>88,6%</v>
      </c>
      <c r="J23" s="292"/>
    </row>
    <row r="24" spans="1:10" ht="21.6" customHeight="1" x14ac:dyDescent="0.35">
      <c r="A24" s="285" t="s">
        <v>113</v>
      </c>
      <c r="B24" s="285"/>
      <c r="C24" s="285"/>
      <c r="D24" s="285"/>
      <c r="E24" s="131">
        <f>Bang1!M5</f>
        <v>13</v>
      </c>
      <c r="F24" s="135" t="s">
        <v>79</v>
      </c>
      <c r="G24" s="287" t="s">
        <v>114</v>
      </c>
      <c r="H24" s="288"/>
      <c r="I24" s="292" t="str">
        <f>TongHop!J3&amp;"%"</f>
        <v>11,4%</v>
      </c>
      <c r="J24" s="292"/>
    </row>
    <row r="25" spans="1:10" ht="21.6" customHeight="1" x14ac:dyDescent="0.35">
      <c r="A25" s="285" t="s">
        <v>115</v>
      </c>
      <c r="B25" s="285"/>
      <c r="C25" s="285"/>
      <c r="D25" s="285"/>
      <c r="E25" s="285"/>
      <c r="F25" s="285"/>
      <c r="G25" s="285"/>
      <c r="H25" s="285"/>
      <c r="I25" s="135"/>
      <c r="J25" s="133"/>
    </row>
    <row r="26" spans="1:10" ht="21.6" customHeight="1" x14ac:dyDescent="0.35">
      <c r="A26" s="136" t="s">
        <v>116</v>
      </c>
      <c r="B26" s="280" t="str">
        <f>InTongHop!A$5</f>
        <v>Võ Đức Ân</v>
      </c>
      <c r="C26" s="280"/>
      <c r="D26" s="280"/>
      <c r="E26" s="135" t="s">
        <v>117</v>
      </c>
      <c r="F26" s="137">
        <f>InTongHop!A$6</f>
        <v>10</v>
      </c>
      <c r="G26" s="136" t="s">
        <v>118</v>
      </c>
      <c r="H26" s="138">
        <f>Bang1!$D$6</f>
        <v>101</v>
      </c>
      <c r="I26" s="289" t="s">
        <v>119</v>
      </c>
      <c r="J26" s="289"/>
    </row>
    <row r="27" spans="1:10" ht="21.6" customHeight="1" x14ac:dyDescent="0.35">
      <c r="A27" s="136" t="s">
        <v>120</v>
      </c>
      <c r="B27" s="280" t="str">
        <f>InTongHop!B$5</f>
        <v>Hồ văn Công</v>
      </c>
      <c r="C27" s="280"/>
      <c r="D27" s="280"/>
      <c r="E27" s="135" t="s">
        <v>117</v>
      </c>
      <c r="F27" s="137">
        <f>InTongHop!B$6</f>
        <v>3</v>
      </c>
      <c r="G27" s="136" t="s">
        <v>118</v>
      </c>
      <c r="H27" s="138">
        <f>Bang1!$D$6</f>
        <v>101</v>
      </c>
      <c r="I27" s="289" t="s">
        <v>119</v>
      </c>
      <c r="J27" s="289"/>
    </row>
    <row r="28" spans="1:10" ht="21.6" customHeight="1" x14ac:dyDescent="0.35">
      <c r="A28" s="136" t="s">
        <v>121</v>
      </c>
      <c r="B28" s="280" t="str">
        <f>InTongHop!C$5</f>
        <v>Nguyễn Công Kha</v>
      </c>
      <c r="C28" s="280"/>
      <c r="D28" s="280"/>
      <c r="E28" s="135" t="s">
        <v>117</v>
      </c>
      <c r="F28" s="137">
        <f>InTongHop!C$6</f>
        <v>16</v>
      </c>
      <c r="G28" s="136" t="s">
        <v>118</v>
      </c>
      <c r="H28" s="138">
        <f>Bang1!$D$6</f>
        <v>101</v>
      </c>
      <c r="I28" s="289" t="s">
        <v>119</v>
      </c>
      <c r="J28" s="289"/>
    </row>
    <row r="29" spans="1:10" ht="21.6" customHeight="1" x14ac:dyDescent="0.35">
      <c r="A29" s="136" t="s">
        <v>122</v>
      </c>
      <c r="B29" s="280" t="str">
        <f>InTongHop!D$5</f>
        <v>Nguyễn Tấn Khôi</v>
      </c>
      <c r="C29" s="280"/>
      <c r="D29" s="280"/>
      <c r="E29" s="135" t="s">
        <v>117</v>
      </c>
      <c r="F29" s="137">
        <f>InTongHop!D$6</f>
        <v>30</v>
      </c>
      <c r="G29" s="136" t="s">
        <v>118</v>
      </c>
      <c r="H29" s="138">
        <f>Bang1!$D$6</f>
        <v>101</v>
      </c>
      <c r="I29" s="289" t="s">
        <v>119</v>
      </c>
      <c r="J29" s="289"/>
    </row>
    <row r="30" spans="1:10" ht="21.6" customHeight="1" x14ac:dyDescent="0.35">
      <c r="A30" s="136" t="s">
        <v>123</v>
      </c>
      <c r="B30" s="280" t="str">
        <f>InTongHop!E$5</f>
        <v>Lê Viết Mẫn</v>
      </c>
      <c r="C30" s="280"/>
      <c r="D30" s="280"/>
      <c r="E30" s="135" t="s">
        <v>117</v>
      </c>
      <c r="F30" s="137">
        <f>InTongHop!E$6</f>
        <v>43</v>
      </c>
      <c r="G30" s="136" t="s">
        <v>118</v>
      </c>
      <c r="H30" s="138">
        <f>Bang1!$D$6</f>
        <v>101</v>
      </c>
      <c r="I30" s="289" t="s">
        <v>119</v>
      </c>
      <c r="J30" s="289"/>
    </row>
    <row r="31" spans="1:10" ht="21.6" customHeight="1" x14ac:dyDescent="0.35">
      <c r="A31" s="136" t="s">
        <v>124</v>
      </c>
      <c r="B31" s="280" t="str">
        <f>InTongHop!F$5</f>
        <v>Hồ Ngọc Nghĩa</v>
      </c>
      <c r="C31" s="280"/>
      <c r="D31" s="280"/>
      <c r="E31" s="135" t="s">
        <v>117</v>
      </c>
      <c r="F31" s="137">
        <f>InTongHop!F$6</f>
        <v>47</v>
      </c>
      <c r="G31" s="136" t="s">
        <v>118</v>
      </c>
      <c r="H31" s="138">
        <f>Bang1!$D$6</f>
        <v>101</v>
      </c>
      <c r="I31" s="289" t="s">
        <v>119</v>
      </c>
      <c r="J31" s="289"/>
    </row>
    <row r="32" spans="1:10" ht="21.6" customHeight="1" x14ac:dyDescent="0.35">
      <c r="A32" s="136" t="s">
        <v>125</v>
      </c>
      <c r="B32" s="280" t="str">
        <f>InTongHop!G$5</f>
        <v>Lê Văn Trung</v>
      </c>
      <c r="C32" s="280"/>
      <c r="D32" s="280"/>
      <c r="E32" s="135" t="s">
        <v>117</v>
      </c>
      <c r="F32" s="137">
        <f>InTongHop!G$6</f>
        <v>55</v>
      </c>
      <c r="G32" s="136" t="s">
        <v>118</v>
      </c>
      <c r="H32" s="138">
        <f>Bang1!$D$6</f>
        <v>101</v>
      </c>
      <c r="I32" s="289" t="s">
        <v>119</v>
      </c>
      <c r="J32" s="289"/>
    </row>
    <row r="33" spans="1:10" ht="21.6" customHeight="1" x14ac:dyDescent="0.35">
      <c r="A33" s="136" t="s">
        <v>126</v>
      </c>
      <c r="B33" s="280" t="str">
        <f>InTongHop!H$5</f>
        <v>Phạm Minh Tuấn</v>
      </c>
      <c r="C33" s="280"/>
      <c r="D33" s="280"/>
      <c r="E33" s="135" t="s">
        <v>117</v>
      </c>
      <c r="F33" s="137">
        <f>InTongHop!H$6</f>
        <v>78</v>
      </c>
      <c r="G33" s="136" t="s">
        <v>118</v>
      </c>
      <c r="H33" s="138">
        <f>Bang1!$D$6</f>
        <v>101</v>
      </c>
      <c r="I33" s="289" t="s">
        <v>119</v>
      </c>
      <c r="J33" s="289"/>
    </row>
    <row r="34" spans="1:10" ht="21.6" customHeight="1" x14ac:dyDescent="0.35">
      <c r="A34" s="136" t="s">
        <v>127</v>
      </c>
      <c r="B34" s="280" t="str">
        <f>InTongHop!I$5</f>
        <v>Bùi Anh Vũ</v>
      </c>
      <c r="C34" s="280"/>
      <c r="D34" s="280"/>
      <c r="E34" s="135" t="s">
        <v>117</v>
      </c>
      <c r="F34" s="137">
        <f>InTongHop!I$6</f>
        <v>99</v>
      </c>
      <c r="G34" s="136" t="s">
        <v>118</v>
      </c>
      <c r="H34" s="138">
        <f>Bang1!$D$6</f>
        <v>101</v>
      </c>
      <c r="I34" s="289" t="s">
        <v>119</v>
      </c>
      <c r="J34" s="289"/>
    </row>
    <row r="35" spans="1:10" ht="55.8" customHeight="1" x14ac:dyDescent="0.35">
      <c r="A35" s="283" t="s">
        <v>128</v>
      </c>
      <c r="B35" s="284"/>
      <c r="C35" s="284"/>
      <c r="D35" s="284"/>
      <c r="E35" s="284"/>
      <c r="F35" s="284"/>
      <c r="G35" s="284"/>
      <c r="H35" s="284"/>
      <c r="I35" s="284"/>
      <c r="J35" s="284"/>
    </row>
    <row r="36" spans="1:10" ht="73.2" customHeight="1" x14ac:dyDescent="0.35">
      <c r="A36" s="283" t="s">
        <v>183</v>
      </c>
      <c r="B36" s="284"/>
      <c r="C36" s="284"/>
      <c r="D36" s="284"/>
      <c r="E36" s="284"/>
      <c r="F36" s="284"/>
      <c r="G36" s="284"/>
      <c r="H36" s="284"/>
      <c r="I36" s="284"/>
      <c r="J36" s="284"/>
    </row>
    <row r="37" spans="1:10" ht="50.4" customHeight="1" x14ac:dyDescent="0.35">
      <c r="A37" s="267" t="s">
        <v>88</v>
      </c>
      <c r="B37" s="267"/>
      <c r="C37" s="267"/>
      <c r="D37" s="267" t="s">
        <v>89</v>
      </c>
      <c r="E37" s="267"/>
      <c r="F37" s="267"/>
      <c r="G37" s="267"/>
      <c r="H37" s="267" t="s">
        <v>90</v>
      </c>
      <c r="I37" s="267"/>
      <c r="J37" s="267"/>
    </row>
    <row r="38" spans="1:10" ht="35.4" customHeight="1" x14ac:dyDescent="0.35">
      <c r="A38" s="293" t="s">
        <v>69</v>
      </c>
      <c r="B38" s="293"/>
      <c r="C38" s="293"/>
      <c r="D38" s="293" t="s">
        <v>91</v>
      </c>
      <c r="E38" s="293"/>
      <c r="F38" s="293"/>
      <c r="G38" s="293"/>
      <c r="H38" s="293" t="s">
        <v>69</v>
      </c>
      <c r="I38" s="293"/>
      <c r="J38" s="293"/>
    </row>
    <row r="39" spans="1:10" x14ac:dyDescent="0.35">
      <c r="A39" s="106"/>
      <c r="B39" s="106"/>
      <c r="C39" s="106"/>
      <c r="D39" s="106"/>
      <c r="E39" s="106"/>
      <c r="F39" s="106"/>
      <c r="G39" s="106"/>
      <c r="H39" s="106"/>
      <c r="I39" s="106"/>
      <c r="J39" s="106"/>
    </row>
    <row r="40" spans="1:10" x14ac:dyDescent="0.35">
      <c r="A40" s="106"/>
      <c r="B40" s="106"/>
      <c r="C40" s="106"/>
      <c r="D40" s="106"/>
      <c r="E40" s="106"/>
      <c r="F40" s="106"/>
      <c r="G40" s="106"/>
      <c r="H40" s="106"/>
      <c r="I40" s="106"/>
      <c r="J40" s="106"/>
    </row>
    <row r="41" spans="1:10" x14ac:dyDescent="0.35">
      <c r="A41" s="106"/>
      <c r="B41" s="106"/>
      <c r="C41" s="106"/>
      <c r="D41" s="106"/>
      <c r="E41" s="106"/>
      <c r="F41" s="106"/>
      <c r="G41" s="106"/>
      <c r="H41" s="106"/>
      <c r="I41" s="106"/>
      <c r="J41" s="106"/>
    </row>
    <row r="42" spans="1:10" x14ac:dyDescent="0.35">
      <c r="A42" s="106"/>
      <c r="B42" s="106"/>
      <c r="C42" s="106"/>
      <c r="D42" s="106"/>
      <c r="E42" s="106"/>
      <c r="F42" s="106"/>
      <c r="G42" s="106"/>
      <c r="H42" s="106"/>
      <c r="I42" s="106"/>
      <c r="J42" s="106"/>
    </row>
    <row r="44" spans="1:10" ht="48" customHeight="1" x14ac:dyDescent="0.35">
      <c r="A44" s="267" t="s">
        <v>212</v>
      </c>
      <c r="B44" s="267"/>
      <c r="C44" s="267"/>
    </row>
    <row r="45" spans="1:10" x14ac:dyDescent="0.35">
      <c r="A45" s="293" t="s">
        <v>69</v>
      </c>
      <c r="B45" s="293"/>
      <c r="C45" s="293"/>
    </row>
  </sheetData>
  <sheetProtection formatCells="0" formatColumns="0" formatRows="0" insertColumns="0" insertRows="0" deleteColumns="0" deleteRows="0"/>
  <mergeCells count="58">
    <mergeCell ref="A11:J11"/>
    <mergeCell ref="H1:J1"/>
    <mergeCell ref="A2:D2"/>
    <mergeCell ref="E2:J2"/>
    <mergeCell ref="A3:D3"/>
    <mergeCell ref="E3:J3"/>
    <mergeCell ref="A5:J5"/>
    <mergeCell ref="A6:J6"/>
    <mergeCell ref="A7:J7"/>
    <mergeCell ref="A8:J8"/>
    <mergeCell ref="A9:J9"/>
    <mergeCell ref="A10:J10"/>
    <mergeCell ref="I23:J23"/>
    <mergeCell ref="A12:J12"/>
    <mergeCell ref="A13:J13"/>
    <mergeCell ref="A14:J14"/>
    <mergeCell ref="A15:J15"/>
    <mergeCell ref="A18:F18"/>
    <mergeCell ref="A19:F19"/>
    <mergeCell ref="A20:H20"/>
    <mergeCell ref="A21:D21"/>
    <mergeCell ref="A22:D22"/>
    <mergeCell ref="A23:D23"/>
    <mergeCell ref="G23:H23"/>
    <mergeCell ref="A17:F17"/>
    <mergeCell ref="A16:J16"/>
    <mergeCell ref="A24:D24"/>
    <mergeCell ref="G24:H24"/>
    <mergeCell ref="I24:J24"/>
    <mergeCell ref="A25:H25"/>
    <mergeCell ref="B26:D26"/>
    <mergeCell ref="I26:J26"/>
    <mergeCell ref="B27:D27"/>
    <mergeCell ref="I27:J27"/>
    <mergeCell ref="B28:D28"/>
    <mergeCell ref="I28:J28"/>
    <mergeCell ref="B29:D29"/>
    <mergeCell ref="I29:J29"/>
    <mergeCell ref="A36:J36"/>
    <mergeCell ref="B30:D30"/>
    <mergeCell ref="I30:J30"/>
    <mergeCell ref="B31:D31"/>
    <mergeCell ref="I31:J31"/>
    <mergeCell ref="B32:D32"/>
    <mergeCell ref="I32:J32"/>
    <mergeCell ref="B33:D33"/>
    <mergeCell ref="I33:J33"/>
    <mergeCell ref="B34:D34"/>
    <mergeCell ref="I34:J34"/>
    <mergeCell ref="A35:J35"/>
    <mergeCell ref="A44:C44"/>
    <mergeCell ref="A45:C45"/>
    <mergeCell ref="A37:C37"/>
    <mergeCell ref="D37:G37"/>
    <mergeCell ref="H37:J37"/>
    <mergeCell ref="A38:C38"/>
    <mergeCell ref="D38:G38"/>
    <mergeCell ref="H38:J38"/>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workbookViewId="0">
      <selection activeCell="A5" sqref="A5:J5"/>
    </sheetView>
  </sheetViews>
  <sheetFormatPr defaultRowHeight="18" x14ac:dyDescent="0.35"/>
  <cols>
    <col min="1" max="3" width="8.88671875" style="105"/>
    <col min="4" max="4" width="5.5546875" style="105" customWidth="1"/>
    <col min="5" max="5" width="9.77734375" style="105" customWidth="1"/>
    <col min="6" max="6" width="8.33203125" style="105" customWidth="1"/>
    <col min="7" max="7" width="8.21875" style="105" customWidth="1"/>
    <col min="8" max="8" width="8.88671875" style="105"/>
    <col min="9" max="9" width="10" style="105" customWidth="1"/>
    <col min="10" max="10" width="8.5546875" style="105" customWidth="1"/>
    <col min="11" max="16384" width="8.88671875" style="105"/>
  </cols>
  <sheetData>
    <row r="1" spans="1:10" x14ac:dyDescent="0.35">
      <c r="A1" s="104"/>
      <c r="B1" s="104"/>
      <c r="C1" s="273" t="s">
        <v>178</v>
      </c>
      <c r="D1" s="273"/>
      <c r="E1" s="273"/>
      <c r="F1" s="273"/>
      <c r="G1" s="273"/>
      <c r="H1" s="273"/>
      <c r="I1" s="273"/>
      <c r="J1" s="273"/>
    </row>
    <row r="2" spans="1:10" x14ac:dyDescent="0.35">
      <c r="A2" s="274" t="s">
        <v>64</v>
      </c>
      <c r="B2" s="275"/>
      <c r="C2" s="275"/>
      <c r="D2" s="275"/>
      <c r="E2" s="232" t="s">
        <v>71</v>
      </c>
      <c r="F2" s="232"/>
      <c r="G2" s="232"/>
      <c r="H2" s="232"/>
      <c r="I2" s="232"/>
      <c r="J2" s="232"/>
    </row>
    <row r="3" spans="1:10" x14ac:dyDescent="0.35">
      <c r="A3" s="276" t="s">
        <v>70</v>
      </c>
      <c r="B3" s="277"/>
      <c r="C3" s="277"/>
      <c r="D3" s="277"/>
      <c r="E3" s="278" t="s">
        <v>65</v>
      </c>
      <c r="F3" s="233"/>
      <c r="G3" s="233"/>
      <c r="H3" s="233"/>
      <c r="I3" s="233"/>
      <c r="J3" s="233"/>
    </row>
    <row r="5" spans="1:10" ht="81.599999999999994" customHeight="1" x14ac:dyDescent="0.35">
      <c r="A5" s="259" t="s">
        <v>179</v>
      </c>
      <c r="B5" s="260"/>
      <c r="C5" s="260"/>
      <c r="D5" s="260"/>
      <c r="E5" s="260"/>
      <c r="F5" s="260"/>
      <c r="G5" s="260"/>
      <c r="H5" s="260"/>
      <c r="I5" s="260"/>
      <c r="J5" s="260"/>
    </row>
    <row r="6" spans="1:10" ht="4.8" customHeight="1" x14ac:dyDescent="0.35"/>
    <row r="7" spans="1:10" ht="19.2" customHeight="1" x14ac:dyDescent="0.35">
      <c r="A7" s="136" t="s">
        <v>116</v>
      </c>
      <c r="B7" s="133" t="s">
        <v>168</v>
      </c>
      <c r="C7" s="133"/>
      <c r="D7" s="133"/>
      <c r="E7" s="133"/>
      <c r="F7" s="133"/>
      <c r="G7" s="137">
        <f>PhieuBauCu!B15</f>
        <v>2682</v>
      </c>
      <c r="H7" s="133"/>
      <c r="I7" s="104"/>
      <c r="J7" s="133"/>
    </row>
    <row r="8" spans="1:10" ht="19.2" customHeight="1" x14ac:dyDescent="0.35">
      <c r="A8" s="136" t="s">
        <v>120</v>
      </c>
      <c r="B8" s="133" t="s">
        <v>169</v>
      </c>
      <c r="C8" s="133"/>
      <c r="D8" s="133"/>
      <c r="E8" s="133"/>
      <c r="F8" s="133"/>
      <c r="G8" s="137">
        <f>Bang1!E5</f>
        <v>114</v>
      </c>
      <c r="H8" s="133"/>
      <c r="I8" s="104"/>
      <c r="J8" s="133"/>
    </row>
    <row r="9" spans="1:10" ht="19.2" customHeight="1" x14ac:dyDescent="0.35">
      <c r="A9" s="136"/>
      <c r="B9" s="139" t="s">
        <v>109</v>
      </c>
      <c r="C9" s="133"/>
      <c r="D9" s="133"/>
      <c r="E9" s="133"/>
      <c r="F9" s="133"/>
      <c r="G9" s="133"/>
      <c r="H9" s="133"/>
      <c r="I9" s="134" t="str">
        <f>ROUND(Bang1!$E$5/PhieuBauCu!$B$15 * 100,2)&amp;"%"</f>
        <v>4,25%</v>
      </c>
      <c r="J9" s="104"/>
    </row>
    <row r="10" spans="1:10" ht="19.2" customHeight="1" x14ac:dyDescent="0.35">
      <c r="A10" s="136" t="s">
        <v>121</v>
      </c>
      <c r="B10" s="104" t="s">
        <v>166</v>
      </c>
      <c r="C10" s="104"/>
      <c r="D10" s="104"/>
      <c r="E10" s="131">
        <f>QuanlyPhieu!B4</f>
        <v>12334</v>
      </c>
      <c r="F10" s="135" t="s">
        <v>79</v>
      </c>
      <c r="G10" s="104"/>
      <c r="H10" s="104"/>
      <c r="I10" s="104"/>
      <c r="J10" s="104"/>
    </row>
    <row r="11" spans="1:10" ht="19.2" customHeight="1" x14ac:dyDescent="0.35">
      <c r="A11" s="136" t="s">
        <v>122</v>
      </c>
      <c r="B11" s="104" t="s">
        <v>167</v>
      </c>
      <c r="C11" s="104"/>
      <c r="D11" s="104"/>
      <c r="E11" s="131">
        <f>Bang1!E5</f>
        <v>114</v>
      </c>
      <c r="F11" s="135" t="s">
        <v>79</v>
      </c>
      <c r="G11" s="104"/>
      <c r="H11" s="104"/>
      <c r="I11" s="104"/>
      <c r="J11" s="104"/>
    </row>
    <row r="12" spans="1:10" ht="19.2" customHeight="1" x14ac:dyDescent="0.35">
      <c r="A12" s="136" t="s">
        <v>123</v>
      </c>
      <c r="B12" s="104" t="s">
        <v>35</v>
      </c>
      <c r="C12" s="104"/>
      <c r="D12" s="104"/>
      <c r="E12" s="140">
        <f>Bang1!D6</f>
        <v>101</v>
      </c>
      <c r="F12" s="294" t="s">
        <v>154</v>
      </c>
      <c r="G12" s="292"/>
      <c r="H12" s="292"/>
      <c r="I12" s="292"/>
      <c r="J12" s="141" t="str">
        <f>TongHop!A3&amp;"%"</f>
        <v>88,6%</v>
      </c>
    </row>
    <row r="13" spans="1:10" ht="19.2" customHeight="1" x14ac:dyDescent="0.35">
      <c r="A13" s="136" t="s">
        <v>124</v>
      </c>
      <c r="B13" s="104" t="s">
        <v>165</v>
      </c>
      <c r="C13" s="104"/>
      <c r="D13" s="104"/>
      <c r="E13" s="140">
        <f>Bang1!M5</f>
        <v>13</v>
      </c>
      <c r="F13" s="294" t="s">
        <v>154</v>
      </c>
      <c r="G13" s="292"/>
      <c r="H13" s="292"/>
      <c r="I13" s="292"/>
      <c r="J13" s="141" t="str">
        <f>TongHop!J3&amp;"%"</f>
        <v>11,4%</v>
      </c>
    </row>
    <row r="14" spans="1:10" ht="19.2" customHeight="1" x14ac:dyDescent="0.35">
      <c r="A14" s="136" t="s">
        <v>125</v>
      </c>
      <c r="B14" s="280" t="s">
        <v>144</v>
      </c>
      <c r="C14" s="280"/>
      <c r="D14" s="280"/>
      <c r="E14" s="280"/>
      <c r="F14" s="142" t="str">
        <f>IFERROR(INDEX(InTongHop!$B$29:$I$29,MATCH(8,InTongHop!$B$27:$I$27,0)),"")</f>
        <v/>
      </c>
      <c r="G14" s="135" t="s">
        <v>177</v>
      </c>
      <c r="H14" s="142" t="str">
        <f>IFERROR(F14*8,"")</f>
        <v/>
      </c>
      <c r="I14" s="289" t="s">
        <v>149</v>
      </c>
      <c r="J14" s="289"/>
    </row>
    <row r="15" spans="1:10" ht="19.2" customHeight="1" x14ac:dyDescent="0.35">
      <c r="A15" s="136" t="s">
        <v>126</v>
      </c>
      <c r="B15" s="280" t="s">
        <v>145</v>
      </c>
      <c r="C15" s="280"/>
      <c r="D15" s="280"/>
      <c r="E15" s="280"/>
      <c r="F15" s="142">
        <f>IFERROR(INDEX(InTongHop!$B$29:$I$29,MATCH(7,InTongHop!$B$27:$I$27,0)),"")</f>
        <v>17</v>
      </c>
      <c r="G15" s="135" t="s">
        <v>170</v>
      </c>
      <c r="H15" s="142">
        <f>IFERROR(F15*7,"")</f>
        <v>119</v>
      </c>
      <c r="I15" s="289" t="s">
        <v>149</v>
      </c>
      <c r="J15" s="289"/>
    </row>
    <row r="16" spans="1:10" ht="19.2" customHeight="1" x14ac:dyDescent="0.35">
      <c r="A16" s="136" t="s">
        <v>127</v>
      </c>
      <c r="B16" s="280" t="s">
        <v>146</v>
      </c>
      <c r="C16" s="280"/>
      <c r="D16" s="280"/>
      <c r="E16" s="280"/>
      <c r="F16" s="142">
        <f>IFERROR(INDEX(InTongHop!$B$29:$I$29,MATCH(6,InTongHop!$B$27:$I$27,0)),"")</f>
        <v>13</v>
      </c>
      <c r="G16" s="135" t="s">
        <v>171</v>
      </c>
      <c r="H16" s="142">
        <f>IFERROR(F16*6,"")</f>
        <v>78</v>
      </c>
      <c r="I16" s="289" t="s">
        <v>149</v>
      </c>
      <c r="J16" s="289"/>
    </row>
    <row r="17" spans="1:10" ht="19.2" customHeight="1" x14ac:dyDescent="0.35">
      <c r="A17" s="136" t="s">
        <v>156</v>
      </c>
      <c r="B17" s="280" t="s">
        <v>141</v>
      </c>
      <c r="C17" s="280"/>
      <c r="D17" s="280"/>
      <c r="E17" s="280"/>
      <c r="F17" s="142">
        <f>IFERROR(INDEX(InTongHop!$B$29:$I$29,MATCH(5,InTongHop!$B$27:$I$27,0)),"")</f>
        <v>16</v>
      </c>
      <c r="G17" s="135" t="s">
        <v>172</v>
      </c>
      <c r="H17" s="142">
        <f>IFERROR(F17*5,"")</f>
        <v>80</v>
      </c>
      <c r="I17" s="289" t="s">
        <v>149</v>
      </c>
      <c r="J17" s="289"/>
    </row>
    <row r="18" spans="1:10" ht="19.2" customHeight="1" x14ac:dyDescent="0.35">
      <c r="A18" s="136" t="s">
        <v>157</v>
      </c>
      <c r="B18" s="280" t="s">
        <v>142</v>
      </c>
      <c r="C18" s="280"/>
      <c r="D18" s="280"/>
      <c r="E18" s="280"/>
      <c r="F18" s="142">
        <f>IFERROR(INDEX(InTongHop!$B$29:$I$29,MATCH(4,InTongHop!$B$27:$I$27,0)),"")</f>
        <v>0</v>
      </c>
      <c r="G18" s="135" t="s">
        <v>173</v>
      </c>
      <c r="H18" s="142">
        <f>IFERROR(F18*4,"")</f>
        <v>0</v>
      </c>
      <c r="I18" s="289" t="s">
        <v>149</v>
      </c>
      <c r="J18" s="289"/>
    </row>
    <row r="19" spans="1:10" ht="19.2" customHeight="1" x14ac:dyDescent="0.35">
      <c r="A19" s="136" t="s">
        <v>158</v>
      </c>
      <c r="B19" s="280" t="s">
        <v>143</v>
      </c>
      <c r="C19" s="280"/>
      <c r="D19" s="280"/>
      <c r="E19" s="280"/>
      <c r="F19" s="142">
        <f>IFERROR(INDEX(InTongHop!$B$29:$I$29,MATCH(3,InTongHop!$B$27:$I$27,0)),"")</f>
        <v>16</v>
      </c>
      <c r="G19" s="135" t="s">
        <v>174</v>
      </c>
      <c r="H19" s="142">
        <f>IFERROR(F19*3,"")</f>
        <v>48</v>
      </c>
      <c r="I19" s="289" t="s">
        <v>149</v>
      </c>
      <c r="J19" s="289"/>
    </row>
    <row r="20" spans="1:10" ht="19.2" customHeight="1" x14ac:dyDescent="0.35">
      <c r="A20" s="136" t="s">
        <v>159</v>
      </c>
      <c r="B20" s="280" t="s">
        <v>147</v>
      </c>
      <c r="C20" s="280"/>
      <c r="D20" s="280"/>
      <c r="E20" s="280"/>
      <c r="F20" s="142">
        <f>IFERROR(INDEX(InTongHop!$B$29:$I$29,MATCH(2,InTongHop!$B$27:$I$27,0)),"")</f>
        <v>17</v>
      </c>
      <c r="G20" s="135" t="s">
        <v>175</v>
      </c>
      <c r="H20" s="142">
        <f>IFERROR(F20*2,"")</f>
        <v>34</v>
      </c>
      <c r="I20" s="289" t="s">
        <v>149</v>
      </c>
      <c r="J20" s="289"/>
    </row>
    <row r="21" spans="1:10" ht="19.2" customHeight="1" x14ac:dyDescent="0.35">
      <c r="A21" s="136" t="s">
        <v>160</v>
      </c>
      <c r="B21" s="280" t="s">
        <v>148</v>
      </c>
      <c r="C21" s="280"/>
      <c r="D21" s="280"/>
      <c r="E21" s="280"/>
      <c r="F21" s="142">
        <f>IFERROR(INDEX(InTongHop!$B$29:$I$29,MATCH(1,InTongHop!$B$27:$I$27,0)),"")</f>
        <v>22</v>
      </c>
      <c r="G21" s="135" t="s">
        <v>176</v>
      </c>
      <c r="H21" s="142">
        <f>IFERROR(F21,"")</f>
        <v>22</v>
      </c>
      <c r="I21" s="289" t="s">
        <v>149</v>
      </c>
      <c r="J21" s="289"/>
    </row>
    <row r="22" spans="1:10" ht="19.2" customHeight="1" x14ac:dyDescent="0.35">
      <c r="A22" s="136" t="s">
        <v>161</v>
      </c>
      <c r="B22" s="280" t="str">
        <f>"Tổng số phiếu bầu các loại (1+2+3+4+5): " &amp;Bang1!$D$6&amp;" (A) = "&amp;Bang1!$M$3&amp;" lượt phiếu bầu (B)"</f>
        <v>Tổng số phiếu bầu các loại (1+2+3+4+5): 101 (A) = 381 lượt phiếu bầu (B)</v>
      </c>
      <c r="C22" s="280"/>
      <c r="D22" s="280"/>
      <c r="E22" s="280"/>
      <c r="F22" s="280"/>
      <c r="G22" s="280"/>
      <c r="H22" s="280"/>
      <c r="I22" s="280"/>
      <c r="J22" s="280"/>
    </row>
    <row r="23" spans="1:10" ht="19.2" customHeight="1" x14ac:dyDescent="0.35">
      <c r="A23" s="136" t="s">
        <v>163</v>
      </c>
      <c r="B23" s="104" t="s">
        <v>164</v>
      </c>
      <c r="C23" s="104"/>
      <c r="D23" s="104"/>
      <c r="E23" s="104"/>
      <c r="F23" s="104"/>
      <c r="G23" s="104"/>
      <c r="H23" s="104"/>
      <c r="I23" s="104"/>
      <c r="J23" s="104"/>
    </row>
    <row r="24" spans="1:10" ht="19.2" customHeight="1" x14ac:dyDescent="0.35">
      <c r="A24" s="136" t="s">
        <v>132</v>
      </c>
      <c r="B24" s="143" t="s">
        <v>150</v>
      </c>
      <c r="C24" s="292" t="str">
        <f>InTongHop!A$5</f>
        <v>Võ Đức Ân</v>
      </c>
      <c r="D24" s="292"/>
      <c r="E24" s="292"/>
      <c r="F24" s="280" t="str">
        <f>"được: "&amp;InTongHop!A$6&amp;" phiếu, đạt "&amp;InTongHop!$A$7&amp;" phiếu hợp lệ"</f>
        <v>được: 10 phiếu, đạt 9,9% phiếu hợp lệ</v>
      </c>
      <c r="G24" s="280"/>
      <c r="H24" s="280"/>
      <c r="I24" s="280"/>
      <c r="J24" s="280"/>
    </row>
    <row r="25" spans="1:10" ht="19.2" customHeight="1" x14ac:dyDescent="0.35">
      <c r="A25" s="136" t="s">
        <v>133</v>
      </c>
      <c r="B25" s="143" t="s">
        <v>150</v>
      </c>
      <c r="C25" s="292" t="str">
        <f>InTongHop!B$5</f>
        <v>Hồ văn Công</v>
      </c>
      <c r="D25" s="292"/>
      <c r="E25" s="292"/>
      <c r="F25" s="280" t="str">
        <f>"được: "&amp;InTongHop!B$6&amp;" phiếu, đạt "&amp;InTongHop!$B$7&amp;" phiếu hợp lệ"</f>
        <v>được: 3 phiếu, đạt 2,97% phiếu hợp lệ</v>
      </c>
      <c r="G25" s="280"/>
      <c r="H25" s="280"/>
      <c r="I25" s="280"/>
      <c r="J25" s="280"/>
    </row>
    <row r="26" spans="1:10" ht="19.2" customHeight="1" x14ac:dyDescent="0.35">
      <c r="A26" s="136" t="s">
        <v>134</v>
      </c>
      <c r="B26" s="143" t="s">
        <v>150</v>
      </c>
      <c r="C26" s="292" t="str">
        <f>InTongHop!C$5</f>
        <v>Nguyễn Công Kha</v>
      </c>
      <c r="D26" s="292"/>
      <c r="E26" s="292"/>
      <c r="F26" s="280" t="str">
        <f>"được: "&amp;InTongHop!C$6&amp;" phiếu, đạt "&amp;InTongHop!$C$7&amp;" phiếu hợp lệ"</f>
        <v>được: 16 phiếu, đạt 15,84% phiếu hợp lệ</v>
      </c>
      <c r="G26" s="280"/>
      <c r="H26" s="280"/>
      <c r="I26" s="280"/>
      <c r="J26" s="280"/>
    </row>
    <row r="27" spans="1:10" ht="19.2" customHeight="1" x14ac:dyDescent="0.35">
      <c r="A27" s="136" t="s">
        <v>135</v>
      </c>
      <c r="B27" s="143" t="s">
        <v>150</v>
      </c>
      <c r="C27" s="292" t="str">
        <f>InTongHop!D$5</f>
        <v>Nguyễn Tấn Khôi</v>
      </c>
      <c r="D27" s="292"/>
      <c r="E27" s="292"/>
      <c r="F27" s="280" t="str">
        <f>"được: "&amp;InTongHop!D$6&amp;" phiếu, đạt "&amp;InTongHop!$D$7&amp;" phiếu hợp lệ"</f>
        <v>được: 30 phiếu, đạt 29,7% phiếu hợp lệ</v>
      </c>
      <c r="G27" s="280"/>
      <c r="H27" s="280"/>
      <c r="I27" s="280"/>
      <c r="J27" s="280"/>
    </row>
    <row r="28" spans="1:10" ht="19.2" customHeight="1" x14ac:dyDescent="0.35">
      <c r="A28" s="136" t="s">
        <v>136</v>
      </c>
      <c r="B28" s="143" t="s">
        <v>150</v>
      </c>
      <c r="C28" s="292" t="str">
        <f>InTongHop!E$5</f>
        <v>Lê Viết Mẫn</v>
      </c>
      <c r="D28" s="292"/>
      <c r="E28" s="292"/>
      <c r="F28" s="280" t="str">
        <f>"được: "&amp;InTongHop!E$6&amp;" phiếu, đạt "&amp;InTongHop!$E$7&amp;" phiếu hợp lệ"</f>
        <v>được: 43 phiếu, đạt 42,57% phiếu hợp lệ</v>
      </c>
      <c r="G28" s="280"/>
      <c r="H28" s="280"/>
      <c r="I28" s="280"/>
      <c r="J28" s="280"/>
    </row>
    <row r="29" spans="1:10" ht="19.2" customHeight="1" x14ac:dyDescent="0.35">
      <c r="A29" s="136" t="s">
        <v>137</v>
      </c>
      <c r="B29" s="143" t="s">
        <v>150</v>
      </c>
      <c r="C29" s="292" t="str">
        <f>InTongHop!F$5</f>
        <v>Hồ Ngọc Nghĩa</v>
      </c>
      <c r="D29" s="292"/>
      <c r="E29" s="292"/>
      <c r="F29" s="280" t="str">
        <f>"được: "&amp;InTongHop!F$6&amp;" phiếu, đạt "&amp;InTongHop!$F$7&amp;" phiếu hợp lệ"</f>
        <v>được: 47 phiếu, đạt 46,53% phiếu hợp lệ</v>
      </c>
      <c r="G29" s="280"/>
      <c r="H29" s="280"/>
      <c r="I29" s="280"/>
      <c r="J29" s="280"/>
    </row>
    <row r="30" spans="1:10" ht="19.2" customHeight="1" x14ac:dyDescent="0.35">
      <c r="A30" s="136" t="s">
        <v>138</v>
      </c>
      <c r="B30" s="143" t="s">
        <v>150</v>
      </c>
      <c r="C30" s="292" t="str">
        <f>InTongHop!G$5</f>
        <v>Lê Văn Trung</v>
      </c>
      <c r="D30" s="292"/>
      <c r="E30" s="292"/>
      <c r="F30" s="280" t="str">
        <f>"được: "&amp;InTongHop!G$6&amp;" phiếu, đạt "&amp;InTongHop!$G$7&amp;" phiếu hợp lệ"</f>
        <v>được: 55 phiếu, đạt 54,46% phiếu hợp lệ</v>
      </c>
      <c r="G30" s="280"/>
      <c r="H30" s="280"/>
      <c r="I30" s="280"/>
      <c r="J30" s="280"/>
    </row>
    <row r="31" spans="1:10" ht="19.2" customHeight="1" x14ac:dyDescent="0.35">
      <c r="A31" s="136" t="s">
        <v>139</v>
      </c>
      <c r="B31" s="143" t="s">
        <v>150</v>
      </c>
      <c r="C31" s="292" t="str">
        <f>InTongHop!H$5</f>
        <v>Phạm Minh Tuấn</v>
      </c>
      <c r="D31" s="292"/>
      <c r="E31" s="292"/>
      <c r="F31" s="280" t="str">
        <f>"được: "&amp;InTongHop!H$6&amp;" phiếu, đạt "&amp;InTongHop!$H$7&amp;" phiếu hợp lệ"</f>
        <v>được: 78 phiếu, đạt 77,23% phiếu hợp lệ</v>
      </c>
      <c r="G31" s="280"/>
      <c r="H31" s="280"/>
      <c r="I31" s="280"/>
      <c r="J31" s="280"/>
    </row>
    <row r="32" spans="1:10" ht="19.2" customHeight="1" x14ac:dyDescent="0.35">
      <c r="A32" s="136" t="s">
        <v>140</v>
      </c>
      <c r="B32" s="143" t="s">
        <v>150</v>
      </c>
      <c r="C32" s="292" t="str">
        <f>InTongHop!I$5</f>
        <v>Bùi Anh Vũ</v>
      </c>
      <c r="D32" s="292"/>
      <c r="E32" s="292"/>
      <c r="F32" s="280" t="str">
        <f>"được: "&amp;InTongHop!I$6&amp;" phiếu, đạt "&amp;InTongHop!$I$7&amp;" phiếu hợp lệ"</f>
        <v>được: 99 phiếu, đạt 98,02% phiếu hợp lệ</v>
      </c>
      <c r="G32" s="280"/>
      <c r="H32" s="280"/>
      <c r="I32" s="280"/>
      <c r="J32" s="280"/>
    </row>
    <row r="33" spans="1:10" ht="19.2" customHeight="1" x14ac:dyDescent="0.35">
      <c r="A33" s="136" t="s">
        <v>162</v>
      </c>
      <c r="B33" s="105" t="str">
        <f>"Tổng số phiếu bầu cho những người ứng cử: "&amp;Bang1!$M$3&amp;" phiếu (C)."</f>
        <v>Tổng số phiếu bầu cho những người ứng cử: 381 phiếu (C).</v>
      </c>
    </row>
    <row r="34" spans="1:10" ht="25.8" customHeight="1" x14ac:dyDescent="0.35">
      <c r="A34" s="267"/>
      <c r="B34" s="267"/>
      <c r="C34" s="267"/>
      <c r="E34" s="295" t="s">
        <v>152</v>
      </c>
      <c r="F34" s="295"/>
      <c r="G34" s="295"/>
      <c r="H34" s="295"/>
      <c r="I34" s="295"/>
      <c r="J34" s="295"/>
    </row>
    <row r="35" spans="1:10" ht="35.4" customHeight="1" x14ac:dyDescent="0.35">
      <c r="A35" s="266"/>
      <c r="B35" s="266"/>
      <c r="C35" s="266"/>
      <c r="E35" s="296" t="s">
        <v>151</v>
      </c>
      <c r="F35" s="296"/>
      <c r="G35" s="296"/>
      <c r="H35" s="296"/>
      <c r="I35" s="296"/>
      <c r="J35" s="296"/>
    </row>
    <row r="36" spans="1:10" x14ac:dyDescent="0.35">
      <c r="A36" s="106"/>
      <c r="B36" s="106"/>
      <c r="C36" s="106"/>
      <c r="D36" s="106"/>
      <c r="E36" s="106"/>
      <c r="F36" s="106"/>
      <c r="G36" s="106"/>
      <c r="H36" s="106"/>
      <c r="I36" s="106"/>
      <c r="J36" s="106"/>
    </row>
    <row r="37" spans="1:10" x14ac:dyDescent="0.35">
      <c r="A37" s="106"/>
      <c r="B37" s="106"/>
      <c r="C37" s="106"/>
      <c r="D37" s="106"/>
      <c r="E37" s="106"/>
      <c r="F37" s="106"/>
      <c r="G37" s="106"/>
      <c r="H37" s="106"/>
      <c r="I37" s="106"/>
      <c r="J37" s="106"/>
    </row>
    <row r="38" spans="1:10" x14ac:dyDescent="0.35">
      <c r="A38" s="106"/>
      <c r="B38" s="106"/>
      <c r="C38" s="106"/>
      <c r="D38" s="106"/>
      <c r="E38" s="106"/>
      <c r="F38" s="106"/>
      <c r="G38" s="106"/>
      <c r="H38" s="106"/>
      <c r="I38" s="106"/>
      <c r="J38" s="106"/>
    </row>
    <row r="39" spans="1:10" x14ac:dyDescent="0.35">
      <c r="A39" s="106"/>
      <c r="B39" s="106"/>
      <c r="C39" s="106"/>
      <c r="D39" s="106"/>
      <c r="E39" s="106"/>
      <c r="F39" s="106"/>
      <c r="G39" s="106"/>
      <c r="H39" s="106"/>
      <c r="I39" s="106"/>
      <c r="J39" s="106"/>
    </row>
  </sheetData>
  <sheetProtection formatCells="0" formatColumns="0" formatRows="0" insertColumns="0" insertRows="0" deleteColumns="0" deleteRows="0"/>
  <mergeCells count="47">
    <mergeCell ref="A5:J5"/>
    <mergeCell ref="C1:J1"/>
    <mergeCell ref="A2:D2"/>
    <mergeCell ref="E2:J2"/>
    <mergeCell ref="A3:D3"/>
    <mergeCell ref="E3:J3"/>
    <mergeCell ref="F12:I12"/>
    <mergeCell ref="F13:I13"/>
    <mergeCell ref="B14:E14"/>
    <mergeCell ref="I14:J14"/>
    <mergeCell ref="B15:E15"/>
    <mergeCell ref="I15:J15"/>
    <mergeCell ref="B16:E16"/>
    <mergeCell ref="I16:J16"/>
    <mergeCell ref="B17:E17"/>
    <mergeCell ref="I17:J17"/>
    <mergeCell ref="B18:E18"/>
    <mergeCell ref="I18:J18"/>
    <mergeCell ref="C26:E26"/>
    <mergeCell ref="F26:J26"/>
    <mergeCell ref="B19:E19"/>
    <mergeCell ref="I19:J19"/>
    <mergeCell ref="B20:E20"/>
    <mergeCell ref="I20:J20"/>
    <mergeCell ref="B21:E21"/>
    <mergeCell ref="I21:J21"/>
    <mergeCell ref="B22:J22"/>
    <mergeCell ref="C24:E24"/>
    <mergeCell ref="F24:J24"/>
    <mergeCell ref="C25:E25"/>
    <mergeCell ref="F25:J25"/>
    <mergeCell ref="C27:E27"/>
    <mergeCell ref="F27:J27"/>
    <mergeCell ref="C28:E28"/>
    <mergeCell ref="F28:J28"/>
    <mergeCell ref="C29:E29"/>
    <mergeCell ref="F29:J29"/>
    <mergeCell ref="A34:C34"/>
    <mergeCell ref="E34:J34"/>
    <mergeCell ref="A35:C35"/>
    <mergeCell ref="E35:J35"/>
    <mergeCell ref="C30:E30"/>
    <mergeCell ref="F30:J30"/>
    <mergeCell ref="C31:E31"/>
    <mergeCell ref="F31:J31"/>
    <mergeCell ref="C32:E32"/>
    <mergeCell ref="F32:J32"/>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election activeCell="A11" sqref="A11:J11"/>
    </sheetView>
  </sheetViews>
  <sheetFormatPr defaultRowHeight="18" x14ac:dyDescent="0.35"/>
  <cols>
    <col min="1" max="5" width="8.88671875" style="105"/>
    <col min="6" max="6" width="17.109375" style="105" customWidth="1"/>
    <col min="7" max="10" width="6.5546875" style="105" customWidth="1"/>
    <col min="11" max="16384" width="8.88671875" style="105"/>
  </cols>
  <sheetData>
    <row r="1" spans="1:10" ht="5.4" customHeight="1" x14ac:dyDescent="0.35">
      <c r="A1" s="104"/>
      <c r="B1" s="104"/>
      <c r="C1" s="104"/>
      <c r="D1" s="104"/>
      <c r="E1" s="104"/>
      <c r="F1" s="104"/>
      <c r="G1" s="104"/>
      <c r="H1" s="273"/>
      <c r="I1" s="273"/>
      <c r="J1" s="273"/>
    </row>
    <row r="2" spans="1:10" x14ac:dyDescent="0.35">
      <c r="A2" s="275" t="s">
        <v>187</v>
      </c>
      <c r="B2" s="275"/>
      <c r="C2" s="275"/>
      <c r="D2" s="275"/>
      <c r="E2" s="232" t="s">
        <v>71</v>
      </c>
      <c r="F2" s="232"/>
      <c r="G2" s="232"/>
      <c r="H2" s="232"/>
      <c r="I2" s="232"/>
      <c r="J2" s="232"/>
    </row>
    <row r="3" spans="1:10" x14ac:dyDescent="0.35">
      <c r="A3" s="276" t="s">
        <v>64</v>
      </c>
      <c r="B3" s="277"/>
      <c r="C3" s="277"/>
      <c r="D3" s="277"/>
      <c r="E3" s="278" t="s">
        <v>65</v>
      </c>
      <c r="F3" s="233"/>
      <c r="G3" s="233"/>
      <c r="H3" s="233"/>
      <c r="I3" s="233"/>
      <c r="J3" s="233"/>
    </row>
    <row r="4" spans="1:10" ht="12" customHeight="1" x14ac:dyDescent="0.35"/>
    <row r="5" spans="1:10" ht="46.8" customHeight="1" x14ac:dyDescent="0.35">
      <c r="A5" s="267" t="s">
        <v>188</v>
      </c>
      <c r="B5" s="272"/>
      <c r="C5" s="272"/>
      <c r="D5" s="272"/>
      <c r="E5" s="272"/>
      <c r="F5" s="272"/>
      <c r="G5" s="272"/>
      <c r="H5" s="272"/>
      <c r="I5" s="272"/>
      <c r="J5" s="272"/>
    </row>
    <row r="6" spans="1:10" ht="33.6" customHeight="1" x14ac:dyDescent="0.35">
      <c r="A6" s="281" t="s">
        <v>189</v>
      </c>
      <c r="B6" s="282"/>
      <c r="C6" s="282"/>
      <c r="D6" s="282"/>
      <c r="E6" s="282"/>
      <c r="F6" s="282"/>
      <c r="G6" s="282"/>
      <c r="H6" s="282"/>
      <c r="I6" s="282"/>
      <c r="J6" s="282"/>
    </row>
    <row r="7" spans="1:10" ht="21.6" customHeight="1" x14ac:dyDescent="0.35">
      <c r="A7" s="308" t="s">
        <v>190</v>
      </c>
      <c r="B7" s="282"/>
      <c r="C7" s="282"/>
      <c r="D7" s="282"/>
      <c r="E7" s="282"/>
      <c r="F7" s="282"/>
      <c r="G7" s="282"/>
      <c r="H7" s="282"/>
      <c r="I7" s="282"/>
      <c r="J7" s="282"/>
    </row>
    <row r="8" spans="1:10" ht="21.6" customHeight="1" x14ac:dyDescent="0.35">
      <c r="A8" s="281" t="s">
        <v>192</v>
      </c>
      <c r="B8" s="282"/>
      <c r="C8" s="282"/>
      <c r="D8" s="282"/>
      <c r="E8" s="282"/>
      <c r="F8" s="282"/>
      <c r="G8" s="282"/>
      <c r="H8" s="282"/>
      <c r="I8" s="282"/>
      <c r="J8" s="282"/>
    </row>
    <row r="9" spans="1:10" ht="21.6" customHeight="1" x14ac:dyDescent="0.35">
      <c r="A9" s="308" t="s">
        <v>191</v>
      </c>
      <c r="B9" s="282"/>
      <c r="C9" s="282"/>
      <c r="D9" s="282"/>
      <c r="E9" s="282"/>
      <c r="F9" s="282"/>
      <c r="G9" s="282"/>
      <c r="H9" s="282"/>
      <c r="I9" s="282"/>
      <c r="J9" s="282"/>
    </row>
    <row r="10" spans="1:10" ht="21.6" customHeight="1" x14ac:dyDescent="0.35">
      <c r="A10" s="281" t="s">
        <v>193</v>
      </c>
      <c r="B10" s="282"/>
      <c r="C10" s="282"/>
      <c r="D10" s="282"/>
      <c r="E10" s="282"/>
      <c r="F10" s="282"/>
      <c r="G10" s="282"/>
      <c r="H10" s="282"/>
      <c r="I10" s="282"/>
      <c r="J10" s="282"/>
    </row>
    <row r="11" spans="1:10" ht="21.6" customHeight="1" x14ac:dyDescent="0.35">
      <c r="A11" s="308" t="s">
        <v>194</v>
      </c>
      <c r="B11" s="310"/>
      <c r="C11" s="310"/>
      <c r="D11" s="310"/>
      <c r="E11" s="310"/>
      <c r="F11" s="310"/>
      <c r="G11" s="310"/>
      <c r="H11" s="310"/>
      <c r="I11" s="310"/>
      <c r="J11" s="310"/>
    </row>
    <row r="12" spans="1:10" ht="20.399999999999999" customHeight="1" x14ac:dyDescent="0.35">
      <c r="A12" s="144" t="s">
        <v>0</v>
      </c>
      <c r="B12" s="309" t="s">
        <v>197</v>
      </c>
      <c r="C12" s="309"/>
      <c r="D12" s="309"/>
      <c r="E12" s="309"/>
      <c r="F12" s="309"/>
      <c r="G12" s="309" t="s">
        <v>196</v>
      </c>
      <c r="H12" s="309"/>
      <c r="I12" s="309" t="s">
        <v>195</v>
      </c>
      <c r="J12" s="309"/>
    </row>
    <row r="13" spans="1:10" ht="68.400000000000006" customHeight="1" x14ac:dyDescent="0.35">
      <c r="A13" s="145">
        <v>1</v>
      </c>
      <c r="B13" s="297" t="s">
        <v>198</v>
      </c>
      <c r="C13" s="297"/>
      <c r="D13" s="297"/>
      <c r="E13" s="297"/>
      <c r="F13" s="297"/>
      <c r="G13" s="298" t="s">
        <v>227</v>
      </c>
      <c r="H13" s="299"/>
      <c r="I13" s="300"/>
      <c r="J13" s="300"/>
    </row>
    <row r="14" spans="1:10" ht="39.6" customHeight="1" x14ac:dyDescent="0.35">
      <c r="A14" s="145">
        <v>2</v>
      </c>
      <c r="B14" s="297" t="s">
        <v>201</v>
      </c>
      <c r="C14" s="297"/>
      <c r="D14" s="297"/>
      <c r="E14" s="297"/>
      <c r="F14" s="297"/>
      <c r="G14" s="298" t="s">
        <v>228</v>
      </c>
      <c r="H14" s="299"/>
      <c r="I14" s="300"/>
      <c r="J14" s="300"/>
    </row>
    <row r="15" spans="1:10" ht="37.200000000000003" customHeight="1" x14ac:dyDescent="0.35">
      <c r="A15" s="145">
        <v>3</v>
      </c>
      <c r="B15" s="297" t="s">
        <v>199</v>
      </c>
      <c r="C15" s="297"/>
      <c r="D15" s="297"/>
      <c r="E15" s="297"/>
      <c r="F15" s="297"/>
      <c r="G15" s="298" t="s">
        <v>228</v>
      </c>
      <c r="H15" s="299"/>
      <c r="I15" s="300"/>
      <c r="J15" s="300"/>
    </row>
    <row r="16" spans="1:10" ht="56.4" customHeight="1" x14ac:dyDescent="0.35">
      <c r="A16" s="145">
        <v>4</v>
      </c>
      <c r="B16" s="297" t="s">
        <v>202</v>
      </c>
      <c r="C16" s="297"/>
      <c r="D16" s="297"/>
      <c r="E16" s="297"/>
      <c r="F16" s="297"/>
      <c r="G16" s="298" t="s">
        <v>228</v>
      </c>
      <c r="H16" s="299"/>
      <c r="I16" s="300"/>
      <c r="J16" s="300"/>
    </row>
    <row r="17" spans="1:10" ht="50.4" customHeight="1" x14ac:dyDescent="0.35">
      <c r="A17" s="145">
        <v>5</v>
      </c>
      <c r="B17" s="297" t="s">
        <v>200</v>
      </c>
      <c r="C17" s="297"/>
      <c r="D17" s="297"/>
      <c r="E17" s="297"/>
      <c r="F17" s="297"/>
      <c r="G17" s="298" t="s">
        <v>228</v>
      </c>
      <c r="H17" s="299"/>
      <c r="I17" s="300"/>
      <c r="J17" s="300"/>
    </row>
    <row r="18" spans="1:10" ht="51.6" customHeight="1" x14ac:dyDescent="0.35">
      <c r="A18" s="145">
        <v>6</v>
      </c>
      <c r="B18" s="297" t="s">
        <v>203</v>
      </c>
      <c r="C18" s="297"/>
      <c r="D18" s="297"/>
      <c r="E18" s="297"/>
      <c r="F18" s="297"/>
      <c r="G18" s="298" t="s">
        <v>228</v>
      </c>
      <c r="H18" s="299"/>
      <c r="I18" s="300"/>
      <c r="J18" s="300"/>
    </row>
    <row r="19" spans="1:10" ht="38.4" customHeight="1" x14ac:dyDescent="0.35">
      <c r="A19" s="145">
        <v>7</v>
      </c>
      <c r="B19" s="297" t="s">
        <v>204</v>
      </c>
      <c r="C19" s="297"/>
      <c r="D19" s="297"/>
      <c r="E19" s="297"/>
      <c r="F19" s="297"/>
      <c r="G19" s="298" t="s">
        <v>228</v>
      </c>
      <c r="H19" s="299"/>
      <c r="I19" s="300"/>
      <c r="J19" s="300"/>
    </row>
    <row r="20" spans="1:10" ht="38.4" customHeight="1" x14ac:dyDescent="0.35">
      <c r="A20" s="163">
        <v>8</v>
      </c>
      <c r="B20" s="312" t="s">
        <v>229</v>
      </c>
      <c r="C20" s="313"/>
      <c r="D20" s="313"/>
      <c r="E20" s="313"/>
      <c r="F20" s="314"/>
      <c r="G20" s="315"/>
      <c r="H20" s="316"/>
      <c r="I20" s="302"/>
      <c r="J20" s="303"/>
    </row>
    <row r="21" spans="1:10" ht="22.8" customHeight="1" x14ac:dyDescent="0.35">
      <c r="A21" s="145">
        <v>9</v>
      </c>
      <c r="B21" s="297" t="s">
        <v>205</v>
      </c>
      <c r="C21" s="297"/>
      <c r="D21" s="297"/>
      <c r="E21" s="297"/>
      <c r="F21" s="297"/>
      <c r="G21" s="311">
        <f>QuanlyPhieu!$E$4</f>
        <v>37005</v>
      </c>
      <c r="H21" s="299"/>
      <c r="I21" s="300"/>
      <c r="J21" s="300"/>
    </row>
    <row r="22" spans="1:10" ht="22.8" customHeight="1" x14ac:dyDescent="0.35">
      <c r="A22" s="304">
        <v>10</v>
      </c>
      <c r="B22" s="297" t="s">
        <v>206</v>
      </c>
      <c r="C22" s="297"/>
      <c r="D22" s="297"/>
      <c r="E22" s="297"/>
      <c r="F22" s="297"/>
      <c r="G22" s="301">
        <f>QuanlyPhieu!$E$5</f>
        <v>24</v>
      </c>
      <c r="H22" s="300"/>
      <c r="I22" s="300"/>
      <c r="J22" s="300"/>
    </row>
    <row r="23" spans="1:10" ht="22.8" customHeight="1" x14ac:dyDescent="0.35">
      <c r="A23" s="305"/>
      <c r="B23" s="297" t="s">
        <v>207</v>
      </c>
      <c r="C23" s="297"/>
      <c r="D23" s="297"/>
      <c r="E23" s="297"/>
      <c r="F23" s="297"/>
      <c r="G23" s="301">
        <f>QuanlyPhieu!E6</f>
        <v>57</v>
      </c>
      <c r="H23" s="300"/>
      <c r="I23" s="300"/>
      <c r="J23" s="300"/>
    </row>
    <row r="24" spans="1:10" ht="25.8" customHeight="1" x14ac:dyDescent="0.35">
      <c r="A24" s="283" t="s">
        <v>210</v>
      </c>
      <c r="B24" s="284"/>
      <c r="C24" s="284"/>
      <c r="D24" s="284"/>
      <c r="E24" s="284"/>
      <c r="F24" s="284"/>
      <c r="G24" s="284"/>
      <c r="H24" s="284"/>
      <c r="I24" s="284"/>
      <c r="J24" s="284"/>
    </row>
    <row r="25" spans="1:10" ht="19.2" customHeight="1" x14ac:dyDescent="0.35">
      <c r="A25" s="306" t="s">
        <v>97</v>
      </c>
      <c r="B25" s="307"/>
      <c r="C25" s="307"/>
      <c r="D25" s="307"/>
      <c r="E25" s="307"/>
      <c r="F25" s="307"/>
      <c r="G25" s="307"/>
      <c r="H25" s="307"/>
      <c r="I25" s="307"/>
      <c r="J25" s="307"/>
    </row>
    <row r="26" spans="1:10" ht="33.6" customHeight="1" x14ac:dyDescent="0.35">
      <c r="A26" s="267" t="s">
        <v>208</v>
      </c>
      <c r="B26" s="267"/>
      <c r="C26" s="267"/>
      <c r="D26" s="267"/>
      <c r="F26" s="267" t="s">
        <v>209</v>
      </c>
      <c r="G26" s="267"/>
      <c r="H26" s="267"/>
      <c r="I26" s="267"/>
      <c r="J26" s="267"/>
    </row>
    <row r="27" spans="1:10" ht="20.399999999999999" customHeight="1" x14ac:dyDescent="0.35">
      <c r="A27" s="293" t="s">
        <v>69</v>
      </c>
      <c r="B27" s="293"/>
      <c r="C27" s="293"/>
      <c r="F27" s="293" t="s">
        <v>69</v>
      </c>
      <c r="G27" s="293"/>
      <c r="H27" s="293"/>
      <c r="I27" s="293"/>
      <c r="J27" s="293"/>
    </row>
    <row r="28" spans="1:10" x14ac:dyDescent="0.35">
      <c r="A28" s="106"/>
      <c r="B28" s="106"/>
      <c r="C28" s="106"/>
      <c r="D28" s="106"/>
      <c r="E28" s="106"/>
      <c r="F28" s="106"/>
      <c r="G28" s="106"/>
      <c r="H28" s="106"/>
      <c r="I28" s="106"/>
      <c r="J28" s="106"/>
    </row>
    <row r="29" spans="1:10" x14ac:dyDescent="0.35">
      <c r="A29" s="106"/>
      <c r="B29" s="106"/>
      <c r="C29" s="106"/>
      <c r="D29" s="106"/>
      <c r="E29" s="106"/>
      <c r="F29" s="106"/>
      <c r="G29" s="106"/>
      <c r="H29" s="106"/>
      <c r="I29" s="106"/>
      <c r="J29" s="106"/>
    </row>
  </sheetData>
  <sheetProtection formatCells="0" formatColumns="0" formatRows="0" insertColumns="0" insertRows="0" deleteColumns="0" deleteRows="0"/>
  <mergeCells count="55">
    <mergeCell ref="A7:J7"/>
    <mergeCell ref="A8:J8"/>
    <mergeCell ref="A11:J11"/>
    <mergeCell ref="I21:J21"/>
    <mergeCell ref="G21:H21"/>
    <mergeCell ref="B17:F17"/>
    <mergeCell ref="I17:J17"/>
    <mergeCell ref="B16:F16"/>
    <mergeCell ref="G16:H16"/>
    <mergeCell ref="I16:J16"/>
    <mergeCell ref="B18:F18"/>
    <mergeCell ref="G18:H18"/>
    <mergeCell ref="I18:J18"/>
    <mergeCell ref="G17:H17"/>
    <mergeCell ref="B20:F20"/>
    <mergeCell ref="G20:H20"/>
    <mergeCell ref="H1:J1"/>
    <mergeCell ref="A2:D2"/>
    <mergeCell ref="E2:J2"/>
    <mergeCell ref="A3:D3"/>
    <mergeCell ref="E3:J3"/>
    <mergeCell ref="A5:J5"/>
    <mergeCell ref="A9:J9"/>
    <mergeCell ref="A10:J10"/>
    <mergeCell ref="B15:F15"/>
    <mergeCell ref="G15:H15"/>
    <mergeCell ref="I15:J15"/>
    <mergeCell ref="I12:J12"/>
    <mergeCell ref="G12:H12"/>
    <mergeCell ref="B12:F12"/>
    <mergeCell ref="I13:J13"/>
    <mergeCell ref="I14:J14"/>
    <mergeCell ref="G13:H13"/>
    <mergeCell ref="G14:H14"/>
    <mergeCell ref="B13:F13"/>
    <mergeCell ref="B14:F14"/>
    <mergeCell ref="A6:J6"/>
    <mergeCell ref="A24:J24"/>
    <mergeCell ref="I20:J20"/>
    <mergeCell ref="A22:A23"/>
    <mergeCell ref="A27:C27"/>
    <mergeCell ref="A25:J25"/>
    <mergeCell ref="A26:D26"/>
    <mergeCell ref="F26:J26"/>
    <mergeCell ref="F27:J27"/>
    <mergeCell ref="B19:F19"/>
    <mergeCell ref="G19:H19"/>
    <mergeCell ref="I22:J22"/>
    <mergeCell ref="I23:J23"/>
    <mergeCell ref="B23:F23"/>
    <mergeCell ref="G22:H22"/>
    <mergeCell ref="B21:F21"/>
    <mergeCell ref="I19:J19"/>
    <mergeCell ref="G23:H23"/>
    <mergeCell ref="B22:F22"/>
  </mergeCells>
  <printOptions horizontalCentered="1"/>
  <pageMargins left="0.51181102362204722" right="0.51181102362204722" top="0.55118110236220474" bottom="0.55118110236220474" header="0.31496062992125984" footer="0.31496062992125984"/>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workbookViewId="0">
      <selection activeCell="A2" sqref="A2:J2"/>
    </sheetView>
  </sheetViews>
  <sheetFormatPr defaultRowHeight="21" customHeight="1" x14ac:dyDescent="0.25"/>
  <cols>
    <col min="1" max="10" width="8.88671875" style="172"/>
    <col min="11" max="11" width="6.77734375" style="172" customWidth="1"/>
    <col min="12" max="16384" width="8.88671875" style="172"/>
  </cols>
  <sheetData>
    <row r="1" spans="1:10" ht="32.4" customHeight="1" x14ac:dyDescent="0.25">
      <c r="A1" s="321" t="s">
        <v>232</v>
      </c>
      <c r="B1" s="321"/>
      <c r="C1" s="321"/>
      <c r="D1" s="321"/>
      <c r="E1" s="321"/>
      <c r="F1" s="321"/>
      <c r="G1" s="321"/>
      <c r="H1" s="321"/>
      <c r="I1" s="321"/>
      <c r="J1" s="321"/>
    </row>
    <row r="2" spans="1:10" ht="330" customHeight="1" x14ac:dyDescent="0.25">
      <c r="A2" s="317" t="s">
        <v>233</v>
      </c>
      <c r="B2" s="317"/>
      <c r="C2" s="317"/>
      <c r="D2" s="317"/>
      <c r="E2" s="317"/>
      <c r="F2" s="317"/>
      <c r="G2" s="317"/>
      <c r="H2" s="317"/>
      <c r="I2" s="317"/>
      <c r="J2" s="317"/>
    </row>
    <row r="3" spans="1:10" ht="357" customHeight="1" x14ac:dyDescent="0.25">
      <c r="A3" s="317" t="s">
        <v>230</v>
      </c>
      <c r="B3" s="318"/>
      <c r="C3" s="318"/>
      <c r="D3" s="318"/>
      <c r="E3" s="318"/>
      <c r="F3" s="318"/>
      <c r="G3" s="318"/>
      <c r="H3" s="318"/>
      <c r="I3" s="318"/>
      <c r="J3" s="318"/>
    </row>
    <row r="4" spans="1:10" ht="42.6" customHeight="1" x14ac:dyDescent="0.25">
      <c r="A4" s="319" t="s">
        <v>231</v>
      </c>
      <c r="B4" s="320"/>
      <c r="C4" s="320"/>
      <c r="D4" s="320"/>
      <c r="E4" s="320"/>
      <c r="F4" s="320"/>
      <c r="G4" s="320"/>
      <c r="H4" s="320"/>
      <c r="I4" s="320"/>
      <c r="J4" s="320"/>
    </row>
    <row r="5" spans="1:10" ht="21" customHeight="1" x14ac:dyDescent="0.25">
      <c r="B5" s="173"/>
    </row>
    <row r="6" spans="1:10" ht="21" customHeight="1" x14ac:dyDescent="0.25">
      <c r="B6" s="173"/>
    </row>
    <row r="7" spans="1:10" ht="21" customHeight="1" x14ac:dyDescent="0.25">
      <c r="B7" s="173"/>
    </row>
    <row r="8" spans="1:10" ht="21" customHeight="1" x14ac:dyDescent="0.25">
      <c r="B8" s="173"/>
    </row>
    <row r="9" spans="1:10" ht="21" customHeight="1" x14ac:dyDescent="0.25">
      <c r="B9" s="173"/>
    </row>
    <row r="10" spans="1:10" ht="21" customHeight="1" x14ac:dyDescent="0.25">
      <c r="B10" s="173"/>
    </row>
    <row r="11" spans="1:10" ht="21" customHeight="1" x14ac:dyDescent="0.25">
      <c r="B11" s="173"/>
    </row>
    <row r="12" spans="1:10" ht="21" customHeight="1" x14ac:dyDescent="0.25">
      <c r="B12" s="173"/>
    </row>
  </sheetData>
  <sheetProtection algorithmName="SHA-512" hashValue="c+K7JHmcHAje8tj2DwPPIGNfwV0H7upYI/37RC+V2vXXRXqx7XGcHBDmVX5611NzPbmR5Gj/Cggy2GQCKZ/Vew==" saltValue="du1kMoJoW6ntOcIDBX66tg==" spinCount="100000" sheet="1" objects="1" scenarios="1" selectLockedCells="1"/>
  <mergeCells count="4">
    <mergeCell ref="A2:J2"/>
    <mergeCell ref="A3:J3"/>
    <mergeCell ref="A4:J4"/>
    <mergeCell ref="A1:J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34"/>
  <sheetViews>
    <sheetView topLeftCell="A2" workbookViewId="0">
      <selection activeCell="B7" sqref="B7"/>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9.5546875" style="2" hidden="1" customWidth="1"/>
    <col min="15" max="16384" width="9.109375" style="2"/>
  </cols>
  <sheetData>
    <row r="1" spans="1:14" hidden="1" x14ac:dyDescent="0.25">
      <c r="D1" s="114">
        <f>IF(LEN(PhieuBauCu!B3)&gt;0,1,"")</f>
        <v>1</v>
      </c>
      <c r="E1" s="114">
        <f>IF(LEN(PhieuBauCu!B4)&gt;0,2,"")</f>
        <v>2</v>
      </c>
      <c r="F1" s="114">
        <f>IF(LEN(PhieuBauCu!B5)&gt;0,3,"")</f>
        <v>3</v>
      </c>
      <c r="G1" s="114">
        <f>IF(LEN(PhieuBauCu!B6)&gt;0,4,"")</f>
        <v>4</v>
      </c>
      <c r="H1" s="114">
        <f>IF(LEN(PhieuBauCu!B7)&gt;0,5,"")</f>
        <v>5</v>
      </c>
      <c r="I1" s="114">
        <f>IF(LEN(PhieuBauCu!B8)&gt;0,6,"")</f>
        <v>6</v>
      </c>
      <c r="J1" s="114">
        <f>IF(LEN(PhieuBauCu!B9)&gt;0,7,"")</f>
        <v>7</v>
      </c>
      <c r="K1" s="114">
        <f>IF(LEN(PhieuBauCu!B10)&gt;0,8,"")</f>
        <v>8</v>
      </c>
      <c r="L1" s="114">
        <f>IF(LEN(PhieuBauCu!B11)&gt;0,9,"")</f>
        <v>9</v>
      </c>
      <c r="M1" s="114"/>
    </row>
    <row r="2" spans="1:14" ht="105" customHeight="1" x14ac:dyDescent="0.25">
      <c r="A2" s="198" t="s">
        <v>0</v>
      </c>
      <c r="B2" s="199" t="s">
        <v>1</v>
      </c>
      <c r="C2" s="115" t="s">
        <v>2</v>
      </c>
      <c r="D2" s="116" t="str">
        <f>IF(LEN(PhieuBauCu!B3)&gt;0,PhieuBauCu!B3,"")</f>
        <v>Võ Đức Ân</v>
      </c>
      <c r="E2" s="116" t="str">
        <f>IF(LEN(PhieuBauCu!B4)&gt;0,PhieuBauCu!B4,"")</f>
        <v>Hồ văn Công</v>
      </c>
      <c r="F2" s="116" t="str">
        <f>IF(LEN(PhieuBauCu!B5)&gt;0,PhieuBauCu!B5,"")</f>
        <v>Nguyễn Công Kha</v>
      </c>
      <c r="G2" s="116" t="str">
        <f>IF(LEN(PhieuBauCu!B6)&gt;0,PhieuBauCu!B6,"")</f>
        <v>Nguyễn Tấn Khôi</v>
      </c>
      <c r="H2" s="116" t="str">
        <f>IF(LEN(PhieuBauCu!B7)&gt;0,PhieuBauCu!B7,"")</f>
        <v>Lê Viết Mẫn</v>
      </c>
      <c r="I2" s="116" t="str">
        <f>IF(LEN(PhieuBauCu!B8)&gt;0,PhieuBauCu!B8,"")</f>
        <v>Hồ Ngọc Nghĩa</v>
      </c>
      <c r="J2" s="116" t="str">
        <f>IF(LEN(PhieuBauCu!B9)&gt;0,PhieuBauCu!B9,"")</f>
        <v>Lê Văn Trung</v>
      </c>
      <c r="K2" s="116" t="str">
        <f>IF(LEN(PhieuBauCu!B10)&gt;0,PhieuBauCu!B10,"")</f>
        <v>Phạm Minh Tuấn</v>
      </c>
      <c r="L2" s="116" t="str">
        <f>IF(LEN(PhieuBauCu!B11)&gt;0,PhieuBauCu!B11,"")</f>
        <v>Bùi Anh Vũ</v>
      </c>
      <c r="M2" s="117" t="s">
        <v>7</v>
      </c>
    </row>
    <row r="3" spans="1:14" ht="23.25" customHeight="1" x14ac:dyDescent="0.25">
      <c r="A3" s="198"/>
      <c r="B3" s="199"/>
      <c r="C3" s="118" t="s">
        <v>32</v>
      </c>
      <c r="D3" s="119">
        <f t="array" ref="D3">IF(PhieuBauCu!$B$2&gt;0,SUM(IF(Bang1!$N$7:$N$233=1,Bang1!D$7:D$233,0))+SUM(IF(Bang2!$N$6:$N$19=1,Bang2!D$6:D$19,0))+SUM(IF(Bang3!$N$6:$N$18=1,Bang3!D$6:D$18,0)),"")</f>
        <v>10</v>
      </c>
      <c r="E3" s="119">
        <f t="array" ref="E3">IF(PhieuBauCu!$B$2&gt;0,SUM(IF(Bang1!$N$7:$N$233=1,Bang1!E$7:E$233,0))+SUM(IF(Bang2!$N$6:$N$19=1,Bang2!E$6:E$19,0))+SUM(IF(Bang3!$N$6:$N$18=1,Bang3!E$6:E$18,0)),"")</f>
        <v>3</v>
      </c>
      <c r="F3" s="119">
        <f t="array" ref="F3">IF(PhieuBauCu!$B$2&gt;0,SUM(IF(Bang1!$N$7:$N$233=1,Bang1!F$7:F$233,0))+SUM(IF(Bang2!$N$6:$N$19=1,Bang2!F$6:F$19,0))+SUM(IF(Bang3!$N$6:$N$18=1,Bang3!F$6:F$18,0)),"")</f>
        <v>16</v>
      </c>
      <c r="G3" s="119">
        <f t="array" ref="G3">IF(PhieuBauCu!$B$2&gt;0,SUM(IF(Bang1!$N$7:$N$233=1,Bang1!G$7:G$233,0))+SUM(IF(Bang2!$N$6:$N$19=1,Bang2!G$6:G$19,0))+SUM(IF(Bang3!$N$6:$N$18=1,Bang3!G$6:G$18,0)),"")</f>
        <v>30</v>
      </c>
      <c r="H3" s="119">
        <f t="array" ref="H3">IF(PhieuBauCu!$B$2&gt;0,SUM(IF(Bang1!$N$7:$N$233=1,Bang1!H$7:H$233,0))+SUM(IF(Bang2!$N$6:$N$19=1,Bang2!H$6:H$19,0))+SUM(IF(Bang3!$N$6:$N$18=1,Bang3!H$6:H$18,0)),"")</f>
        <v>43</v>
      </c>
      <c r="I3" s="119">
        <f t="array" ref="I3">IF(PhieuBauCu!$B$2&gt;0,SUM(IF(Bang1!$N$7:$N$233=1,Bang1!I$7:I$233,0))+SUM(IF(Bang2!$N$6:$N$19=1,Bang2!I$6:I$19,0))+SUM(IF(Bang3!$N$6:$N$18=1,Bang3!I$6:I$18,0)),"")</f>
        <v>47</v>
      </c>
      <c r="J3" s="119">
        <f t="array" ref="J3">IF(PhieuBauCu!$B$2&gt;0,SUM(IF(Bang1!$N$7:$N$233=1,Bang1!J$7:J$233,0))+SUM(IF(Bang2!$N$6:$N$19=1,Bang2!J$6:J$19,0))+SUM(IF(Bang3!$N$6:$N$18=1,Bang3!J$6:J$18,0)),"")</f>
        <v>55</v>
      </c>
      <c r="K3" s="119">
        <f t="array" ref="K3">IF(PhieuBauCu!$B$2&gt;0,SUM(IF(Bang1!$N$7:$N$233=1,Bang1!K$7:K$233,0))+SUM(IF(Bang2!$N$6:$N$19=1,Bang2!K$6:K$19,0))+SUM(IF(Bang3!$N$6:$N$18=1,Bang3!K$6:K$18,0)),"")</f>
        <v>78</v>
      </c>
      <c r="L3" s="119">
        <f t="array" ref="L3">IF(PhieuBauCu!$B$2&gt;0,SUM(IF(Bang1!$N$7:$N$233=1,Bang1!L$7:L$233,0))+SUM(IF(Bang2!$N$6:$N$19=1,Bang2!L$6:L$19,0))+SUM(IF(Bang3!$N$6:$N$18=1,Bang3!L$6:L$18,0)),"")</f>
        <v>99</v>
      </c>
      <c r="M3" s="120">
        <f>SUM(D3:L3)</f>
        <v>381</v>
      </c>
    </row>
    <row r="4" spans="1:14" ht="23.25" customHeight="1" x14ac:dyDescent="0.25">
      <c r="A4" s="198"/>
      <c r="B4" s="199"/>
      <c r="C4" s="118" t="s">
        <v>34</v>
      </c>
      <c r="D4" s="119">
        <f t="array" ref="D4">IF(PhieuBauCu!$B$2&gt;0,SUM(IF(Bang1!$N$7:$N$233=1,IF(Bang1!D$7:D$233=0,1,0),0))+SUM(IF(Bang2!$N$6:$N$19=1,IF(Bang2!D$6:D$19=0,1,0),0))+SUM(IF(Bang3!$N$6:$N$18=1,IF(Bang3!D$6:D$18=0,1,0),0)),"")</f>
        <v>91</v>
      </c>
      <c r="E4" s="119">
        <f t="array" ref="E4">IF(PhieuBauCu!$B$2&gt;0,SUM(IF(Bang1!$N$7:$N$233=1,IF(Bang1!E$7:E$233=0,1,0),0))+SUM(IF(Bang2!$N$6:$N$19=1,IF(Bang2!E$6:E$19=0,1,0),0))+SUM(IF(Bang3!$N$6:$N$18=1,IF(Bang3!E$6:E$18=0,1,0),0)),"")</f>
        <v>98</v>
      </c>
      <c r="F4" s="119">
        <f t="array" ref="F4">IF(PhieuBauCu!$B$2&gt;0,SUM(IF(Bang1!$N$7:$N$233=1,IF(Bang1!F$7:F$233=0,1,0),0))+SUM(IF(Bang2!$N$6:$N$19=1,IF(Bang2!F$6:F$19=0,1,0),0))+SUM(IF(Bang3!$N$6:$N$18=1,IF(Bang3!F$6:F$18=0,1,0),0)),"")</f>
        <v>85</v>
      </c>
      <c r="G4" s="119">
        <f t="array" ref="G4">IF(PhieuBauCu!$B$2&gt;0,SUM(IF(Bang1!$N$7:$N$233=1,IF(Bang1!G$7:G$233=0,1,0),0))+SUM(IF(Bang2!$N$6:$N$19=1,IF(Bang2!G$6:G$19=0,1,0),0))+SUM(IF(Bang3!$N$6:$N$18=1,IF(Bang3!G$6:G$18=0,1,0),0)),"")</f>
        <v>71</v>
      </c>
      <c r="H4" s="119">
        <f t="array" ref="H4">IF(PhieuBauCu!$B$2&gt;0,SUM(IF(Bang1!$N$7:$N$233=1,IF(Bang1!H$7:H$233=0,1,0),0))+SUM(IF(Bang2!$N$6:$N$19=1,IF(Bang2!H$6:H$19=0,1,0),0))+SUM(IF(Bang3!$N$6:$N$18=1,IF(Bang3!H$6:H$18=0,1,0),0)),"")</f>
        <v>58</v>
      </c>
      <c r="I4" s="119">
        <f t="array" ref="I4">IF(PhieuBauCu!$B$2&gt;0,SUM(IF(Bang1!$N$7:$N$233=1,IF(Bang1!I$7:I$233=0,1,0),0))+SUM(IF(Bang2!$N$6:$N$19=1,IF(Bang2!I$6:I$19=0,1,0),0))+SUM(IF(Bang3!$N$6:$N$18=1,IF(Bang3!I$6:I$18=0,1,0),0)),"")</f>
        <v>54</v>
      </c>
      <c r="J4" s="119">
        <f t="array" ref="J4">IF(PhieuBauCu!$B$2&gt;0,SUM(IF(Bang1!$N$7:$N$233=1,IF(Bang1!J$7:J$233=0,1,0),0))+SUM(IF(Bang2!$N$6:$N$19=1,IF(Bang2!J$6:J$19=0,1,0),0))+SUM(IF(Bang3!$N$6:$N$18=1,IF(Bang3!J$6:J$18=0,1,0),0)),"")</f>
        <v>46</v>
      </c>
      <c r="K4" s="119">
        <f t="array" ref="K4">IF(PhieuBauCu!$B$2&gt;0,SUM(IF(Bang1!$N$7:$N$233=1,IF(Bang1!K$7:K$233=0,1,0),0))+SUM(IF(Bang2!$N$6:$N$19=1,IF(Bang2!K$6:K$19=0,1,0),0))+SUM(IF(Bang3!$N$6:$N$18=1,IF(Bang3!K$6:K$18=0,1,0),0)),"")</f>
        <v>23</v>
      </c>
      <c r="L4" s="119">
        <f t="array" ref="L4">IF(PhieuBauCu!$B$2&gt;0,SUM(IF(Bang1!$N$7:$N$233=1,IF(Bang1!L$7:L$233=0,1,0),0))+SUM(IF(Bang2!$N$6:$N$19=1,IF(Bang2!L$6:L$19=0,1,0),0))+SUM(IF(Bang3!$N$6:$N$18=1,IF(Bang3!L$6:L$18=0,1,0),0)),"")</f>
        <v>2</v>
      </c>
      <c r="M4" s="120">
        <f>SUM(D4:L4)</f>
        <v>528</v>
      </c>
    </row>
    <row r="5" spans="1:14" ht="23.25" customHeight="1" x14ac:dyDescent="0.25">
      <c r="A5" s="198"/>
      <c r="B5" s="199"/>
      <c r="C5" s="204" t="s">
        <v>33</v>
      </c>
      <c r="D5" s="205"/>
      <c r="E5" s="206">
        <f>COUNTA(B7:B233) + COUNTA(Bang2!B6:B19) + COUNTA(Bang3!B6:B18)</f>
        <v>114</v>
      </c>
      <c r="F5" s="207"/>
      <c r="G5" s="202"/>
      <c r="H5" s="202"/>
      <c r="I5" s="203"/>
      <c r="J5" s="208" t="s">
        <v>38</v>
      </c>
      <c r="K5" s="209"/>
      <c r="L5" s="210"/>
      <c r="M5" s="121">
        <f t="array" ref="M5">SUM(IF(LEN(Bang1!$B$7:$B$233)&gt;0,1,0)* IF(Bang1!$N$7:$N$233=0,1,0))+SUM(IF(LEN(Bang2!$B$6:$B$19)&gt;0,1,0)* IF(Bang2!$N$6:$N$19=0,1,0))+SUM(IF(LEN(Bang3!$B$6:$B$18)&gt;0,1,0)* IF(Bang3!$N$6:$N$18=0,1,0))</f>
        <v>13</v>
      </c>
    </row>
    <row r="6" spans="1:14" ht="23.25" customHeight="1" x14ac:dyDescent="0.25">
      <c r="A6" s="198"/>
      <c r="B6" s="199"/>
      <c r="C6" s="122" t="s">
        <v>35</v>
      </c>
      <c r="D6" s="200">
        <f>E5-M5</f>
        <v>101</v>
      </c>
      <c r="E6" s="200"/>
      <c r="F6" s="200"/>
      <c r="G6" s="200"/>
      <c r="H6" s="200"/>
      <c r="I6" s="200"/>
      <c r="J6" s="200"/>
      <c r="K6" s="200"/>
      <c r="L6" s="201"/>
      <c r="M6" s="123"/>
    </row>
    <row r="7" spans="1:14" ht="28.5" customHeight="1" x14ac:dyDescent="0.25">
      <c r="A7" s="124">
        <v>1</v>
      </c>
      <c r="B7" s="1">
        <v>12</v>
      </c>
      <c r="C7" s="125" t="str">
        <f>IF(LEN(B7)&gt;0,IF(N7=1,"Ok","Not Ok"),"")</f>
        <v>Ok</v>
      </c>
      <c r="D7" s="124">
        <f>IF(PhieuBauCu!$B$2&gt;0,IF(LEN($B7)=0,"",IF(AND($B7&gt;0,VALUE(SUBSTITUTE($B7,"1","0"))=$B7),1,0)),"")</f>
        <v>0</v>
      </c>
      <c r="E7" s="124">
        <f>IF(PhieuBauCu!$B$2&gt;1,IF(LEN($B7)=0,"",IF(AND($B7&gt;0,VALUE(SUBSTITUTE($B7,"2","0"))=$B7),1,0)),"")</f>
        <v>0</v>
      </c>
      <c r="F7" s="124">
        <f>IF(PhieuBauCu!$B$2&gt;2,IF(LEN($B7)=0,"",IF(AND($B7&gt;0,VALUE(SUBSTITUTE($B7,"3","0"))=$B7),1,0)),"")</f>
        <v>1</v>
      </c>
      <c r="G7" s="124">
        <f>IF(PhieuBauCu!$B$2&gt;3,IF(LEN($B7)=0,"",IF(AND($B7&gt;0,VALUE(SUBSTITUTE($B7,"4","0"))=$B7),1,0)),"")</f>
        <v>1</v>
      </c>
      <c r="H7" s="124">
        <f>IF(PhieuBauCu!$B$2&gt;4,IF(LEN($B7)=0,"",IF(AND($B7&gt;0,VALUE(SUBSTITUTE($B7,"5","0"))=$B7),1,0)),"")</f>
        <v>1</v>
      </c>
      <c r="I7" s="124">
        <f>IF(PhieuBauCu!$B$2&gt;5,IF(LEN($B7)=0,"",IF(AND($B7&gt;0,VALUE(SUBSTITUTE($B7,"6","0"))=$B7),1,0)),"")</f>
        <v>1</v>
      </c>
      <c r="J7" s="124">
        <f>IF(PhieuBauCu!$B$2&gt;6,IF(LEN($B7)=0,"",IF(AND($B7&gt;0,VALUE(SUBSTITUTE($B7,"7","0"))=$B7),1,0)),"")</f>
        <v>1</v>
      </c>
      <c r="K7" s="124">
        <f>IF(PhieuBauCu!$B$2&gt;7,IF(LEN($B7)=0,"",IF(AND($B7&gt;0,VALUE(SUBSTITUTE($B7,"8","0"))=$B7),1,0)),"")</f>
        <v>1</v>
      </c>
      <c r="L7" s="124">
        <f>IF(PhieuBauCu!$B$2&gt;8,IF(LEN($B7)=0,"",IF(AND($B7&gt;0,VALUE(SUBSTITUTE($B7,"9","0"))=$B7),1,0)),"")</f>
        <v>1</v>
      </c>
      <c r="M7" s="126">
        <f>SUMIF(D7:L7,1)</f>
        <v>7</v>
      </c>
      <c r="N7" s="24">
        <f>IF(AND(B7&gt;0,M7&lt;=PhieuBauCu!$B$13,M7&gt;=1),1,0)</f>
        <v>1</v>
      </c>
    </row>
    <row r="8" spans="1:14" ht="28.5" customHeight="1" x14ac:dyDescent="0.25">
      <c r="A8" s="124">
        <v>2</v>
      </c>
      <c r="B8" s="1">
        <v>23</v>
      </c>
      <c r="C8" s="125" t="str">
        <f t="shared" ref="C8:C71" si="0">IF(LEN(B8)&gt;0,IF(N8=1,"Ok","Not Ok"),"")</f>
        <v>Ok</v>
      </c>
      <c r="D8" s="124">
        <f>IF(PhieuBauCu!$B$2&gt;0,IF(LEN($B8)=0,"",IF(AND($B8&gt;0,VALUE(SUBSTITUTE($B8,"1","0"))=$B8),1,0)),"")</f>
        <v>1</v>
      </c>
      <c r="E8" s="124">
        <f>IF(PhieuBauCu!$B$2&gt;1,IF(LEN($B8)=0,"",IF(AND($B8&gt;0,VALUE(SUBSTITUTE($B8,"2","0"))=$B8),1,0)),"")</f>
        <v>0</v>
      </c>
      <c r="F8" s="124">
        <f>IF(PhieuBauCu!$B$2&gt;2,IF(LEN($B8)=0,"",IF(AND($B8&gt;0,VALUE(SUBSTITUTE($B8,"3","0"))=$B8),1,0)),"")</f>
        <v>0</v>
      </c>
      <c r="G8" s="124">
        <f>IF(PhieuBauCu!$B$2&gt;3,IF(LEN($B8)=0,"",IF(AND($B8&gt;0,VALUE(SUBSTITUTE($B8,"4","0"))=$B8),1,0)),"")</f>
        <v>1</v>
      </c>
      <c r="H8" s="124">
        <f>IF(PhieuBauCu!$B$2&gt;4,IF(LEN($B8)=0,"",IF(AND($B8&gt;0,VALUE(SUBSTITUTE($B8,"5","0"))=$B8),1,0)),"")</f>
        <v>1</v>
      </c>
      <c r="I8" s="124">
        <f>IF(PhieuBauCu!$B$2&gt;5,IF(LEN($B8)=0,"",IF(AND($B8&gt;0,VALUE(SUBSTITUTE($B8,"6","0"))=$B8),1,0)),"")</f>
        <v>1</v>
      </c>
      <c r="J8" s="124">
        <f>IF(PhieuBauCu!$B$2&gt;6,IF(LEN($B8)=0,"",IF(AND($B8&gt;0,VALUE(SUBSTITUTE($B8,"7","0"))=$B8),1,0)),"")</f>
        <v>1</v>
      </c>
      <c r="K8" s="124">
        <f>IF(PhieuBauCu!$B$2&gt;7,IF(LEN($B8)=0,"",IF(AND($B8&gt;0,VALUE(SUBSTITUTE($B8,"8","0"))=$B8),1,0)),"")</f>
        <v>1</v>
      </c>
      <c r="L8" s="124">
        <f>IF(PhieuBauCu!$B$2&gt;8,IF(LEN($B8)=0,"",IF(AND($B8&gt;0,VALUE(SUBSTITUTE($B8,"9","0"))=$B8),1,0)),"")</f>
        <v>1</v>
      </c>
      <c r="M8" s="126">
        <f t="shared" ref="M8:M71" si="1">SUMIF(D8:L8,1)</f>
        <v>7</v>
      </c>
      <c r="N8" s="24">
        <f>IF(AND(M8&lt;=PhieuBauCu!$B$13,M8&gt;=1),1,0)</f>
        <v>1</v>
      </c>
    </row>
    <row r="9" spans="1:14" ht="28.5" customHeight="1" x14ac:dyDescent="0.25">
      <c r="A9" s="124">
        <v>3</v>
      </c>
      <c r="B9" s="1">
        <v>125</v>
      </c>
      <c r="C9" s="125" t="str">
        <f t="shared" si="0"/>
        <v>Ok</v>
      </c>
      <c r="D9" s="124">
        <f>IF(PhieuBauCu!$B$2&gt;0,IF(LEN($B9)=0,"",IF(AND($B9&gt;0,VALUE(SUBSTITUTE($B9,"1","0"))=$B9),1,0)),"")</f>
        <v>0</v>
      </c>
      <c r="E9" s="124">
        <f>IF(PhieuBauCu!$B$2&gt;1,IF(LEN($B9)=0,"",IF(AND($B9&gt;0,VALUE(SUBSTITUTE($B9,"2","0"))=$B9),1,0)),"")</f>
        <v>0</v>
      </c>
      <c r="F9" s="124">
        <f>IF(PhieuBauCu!$B$2&gt;2,IF(LEN($B9)=0,"",IF(AND($B9&gt;0,VALUE(SUBSTITUTE($B9,"3","0"))=$B9),1,0)),"")</f>
        <v>1</v>
      </c>
      <c r="G9" s="124">
        <f>IF(PhieuBauCu!$B$2&gt;3,IF(LEN($B9)=0,"",IF(AND($B9&gt;0,VALUE(SUBSTITUTE($B9,"4","0"))=$B9),1,0)),"")</f>
        <v>1</v>
      </c>
      <c r="H9" s="124">
        <f>IF(PhieuBauCu!$B$2&gt;4,IF(LEN($B9)=0,"",IF(AND($B9&gt;0,VALUE(SUBSTITUTE($B9,"5","0"))=$B9),1,0)),"")</f>
        <v>0</v>
      </c>
      <c r="I9" s="124">
        <f>IF(PhieuBauCu!$B$2&gt;5,IF(LEN($B9)=0,"",IF(AND($B9&gt;0,VALUE(SUBSTITUTE($B9,"6","0"))=$B9),1,0)),"")</f>
        <v>1</v>
      </c>
      <c r="J9" s="124">
        <f>IF(PhieuBauCu!$B$2&gt;6,IF(LEN($B9)=0,"",IF(AND($B9&gt;0,VALUE(SUBSTITUTE($B9,"7","0"))=$B9),1,0)),"")</f>
        <v>1</v>
      </c>
      <c r="K9" s="124">
        <f>IF(PhieuBauCu!$B$2&gt;7,IF(LEN($B9)=0,"",IF(AND($B9&gt;0,VALUE(SUBSTITUTE($B9,"8","0"))=$B9),1,0)),"")</f>
        <v>1</v>
      </c>
      <c r="L9" s="124">
        <f>IF(PhieuBauCu!$B$2&gt;8,IF(LEN($B9)=0,"",IF(AND($B9&gt;0,VALUE(SUBSTITUTE($B9,"9","0"))=$B9),1,0)),"")</f>
        <v>1</v>
      </c>
      <c r="M9" s="126">
        <f t="shared" si="1"/>
        <v>6</v>
      </c>
      <c r="N9" s="24">
        <f>IF(AND(M9&lt;=PhieuBauCu!$B$13,M9&gt;=1),1,0)</f>
        <v>1</v>
      </c>
    </row>
    <row r="10" spans="1:14" ht="28.5" customHeight="1" x14ac:dyDescent="0.25">
      <c r="A10" s="124">
        <v>4</v>
      </c>
      <c r="B10" s="1">
        <v>1234</v>
      </c>
      <c r="C10" s="125" t="str">
        <f t="shared" si="0"/>
        <v>Ok</v>
      </c>
      <c r="D10" s="124">
        <f>IF(PhieuBauCu!$B$2&gt;0,IF(LEN($B10)=0,"",IF(AND($B10&gt;0,VALUE(SUBSTITUTE($B10,"1","0"))=$B10),1,0)),"")</f>
        <v>0</v>
      </c>
      <c r="E10" s="124">
        <f>IF(PhieuBauCu!$B$2&gt;1,IF(LEN($B10)=0,"",IF(AND($B10&gt;0,VALUE(SUBSTITUTE($B10,"2","0"))=$B10),1,0)),"")</f>
        <v>0</v>
      </c>
      <c r="F10" s="124">
        <f>IF(PhieuBauCu!$B$2&gt;2,IF(LEN($B10)=0,"",IF(AND($B10&gt;0,VALUE(SUBSTITUTE($B10,"3","0"))=$B10),1,0)),"")</f>
        <v>0</v>
      </c>
      <c r="G10" s="124">
        <f>IF(PhieuBauCu!$B$2&gt;3,IF(LEN($B10)=0,"",IF(AND($B10&gt;0,VALUE(SUBSTITUTE($B10,"4","0"))=$B10),1,0)),"")</f>
        <v>0</v>
      </c>
      <c r="H10" s="124">
        <f>IF(PhieuBauCu!$B$2&gt;4,IF(LEN($B10)=0,"",IF(AND($B10&gt;0,VALUE(SUBSTITUTE($B10,"5","0"))=$B10),1,0)),"")</f>
        <v>1</v>
      </c>
      <c r="I10" s="124">
        <f>IF(PhieuBauCu!$B$2&gt;5,IF(LEN($B10)=0,"",IF(AND($B10&gt;0,VALUE(SUBSTITUTE($B10,"6","0"))=$B10),1,0)),"")</f>
        <v>1</v>
      </c>
      <c r="J10" s="124">
        <f>IF(PhieuBauCu!$B$2&gt;6,IF(LEN($B10)=0,"",IF(AND($B10&gt;0,VALUE(SUBSTITUTE($B10,"7","0"))=$B10),1,0)),"")</f>
        <v>1</v>
      </c>
      <c r="K10" s="124">
        <f>IF(PhieuBauCu!$B$2&gt;7,IF(LEN($B10)=0,"",IF(AND($B10&gt;0,VALUE(SUBSTITUTE($B10,"8","0"))=$B10),1,0)),"")</f>
        <v>1</v>
      </c>
      <c r="L10" s="124">
        <f>IF(PhieuBauCu!$B$2&gt;8,IF(LEN($B10)=0,"",IF(AND($B10&gt;0,VALUE(SUBSTITUTE($B10,"9","0"))=$B10),1,0)),"")</f>
        <v>1</v>
      </c>
      <c r="M10" s="126">
        <f t="shared" si="1"/>
        <v>5</v>
      </c>
      <c r="N10" s="24">
        <f>IF(AND(M10&lt;=PhieuBauCu!$B$13,M10&gt;=1),1,0)</f>
        <v>1</v>
      </c>
    </row>
    <row r="11" spans="1:14" ht="28.5" customHeight="1" x14ac:dyDescent="0.25">
      <c r="A11" s="124">
        <v>5</v>
      </c>
      <c r="B11" s="1">
        <v>234567</v>
      </c>
      <c r="C11" s="125" t="str">
        <f t="shared" si="0"/>
        <v>Ok</v>
      </c>
      <c r="D11" s="124">
        <f>IF(PhieuBauCu!$B$2&gt;0,IF(LEN($B11)=0,"",IF(AND($B11&gt;0,VALUE(SUBSTITUTE($B11,"1","0"))=$B11),1,0)),"")</f>
        <v>1</v>
      </c>
      <c r="E11" s="124">
        <f>IF(PhieuBauCu!$B$2&gt;1,IF(LEN($B11)=0,"",IF(AND($B11&gt;0,VALUE(SUBSTITUTE($B11,"2","0"))=$B11),1,0)),"")</f>
        <v>0</v>
      </c>
      <c r="F11" s="124">
        <f>IF(PhieuBauCu!$B$2&gt;2,IF(LEN($B11)=0,"",IF(AND($B11&gt;0,VALUE(SUBSTITUTE($B11,"3","0"))=$B11),1,0)),"")</f>
        <v>0</v>
      </c>
      <c r="G11" s="124">
        <f>IF(PhieuBauCu!$B$2&gt;3,IF(LEN($B11)=0,"",IF(AND($B11&gt;0,VALUE(SUBSTITUTE($B11,"4","0"))=$B11),1,0)),"")</f>
        <v>0</v>
      </c>
      <c r="H11" s="124">
        <f>IF(PhieuBauCu!$B$2&gt;4,IF(LEN($B11)=0,"",IF(AND($B11&gt;0,VALUE(SUBSTITUTE($B11,"5","0"))=$B11),1,0)),"")</f>
        <v>0</v>
      </c>
      <c r="I11" s="124">
        <f>IF(PhieuBauCu!$B$2&gt;5,IF(LEN($B11)=0,"",IF(AND($B11&gt;0,VALUE(SUBSTITUTE($B11,"6","0"))=$B11),1,0)),"")</f>
        <v>0</v>
      </c>
      <c r="J11" s="124">
        <f>IF(PhieuBauCu!$B$2&gt;6,IF(LEN($B11)=0,"",IF(AND($B11&gt;0,VALUE(SUBSTITUTE($B11,"7","0"))=$B11),1,0)),"")</f>
        <v>0</v>
      </c>
      <c r="K11" s="124">
        <f>IF(PhieuBauCu!$B$2&gt;7,IF(LEN($B11)=0,"",IF(AND($B11&gt;0,VALUE(SUBSTITUTE($B11,"8","0"))=$B11),1,0)),"")</f>
        <v>1</v>
      </c>
      <c r="L11" s="124">
        <f>IF(PhieuBauCu!$B$2&gt;8,IF(LEN($B11)=0,"",IF(AND($B11&gt;0,VALUE(SUBSTITUTE($B11,"9","0"))=$B11),1,0)),"")</f>
        <v>1</v>
      </c>
      <c r="M11" s="126">
        <f t="shared" si="1"/>
        <v>3</v>
      </c>
      <c r="N11" s="24">
        <f>IF(AND(M11&lt;=PhieuBauCu!$B$13,M11&gt;=1),1,0)</f>
        <v>1</v>
      </c>
    </row>
    <row r="12" spans="1:14" ht="28.5" customHeight="1" x14ac:dyDescent="0.25">
      <c r="A12" s="124">
        <v>6</v>
      </c>
      <c r="B12" s="1">
        <v>1234567</v>
      </c>
      <c r="C12" s="125" t="str">
        <f t="shared" si="0"/>
        <v>Ok</v>
      </c>
      <c r="D12" s="124">
        <f>IF(PhieuBauCu!$B$2&gt;0,IF(LEN($B12)=0,"",IF(AND($B12&gt;0,VALUE(SUBSTITUTE($B12,"1","0"))=$B12),1,0)),"")</f>
        <v>0</v>
      </c>
      <c r="E12" s="124">
        <f>IF(PhieuBauCu!$B$2&gt;1,IF(LEN($B12)=0,"",IF(AND($B12&gt;0,VALUE(SUBSTITUTE($B12,"2","0"))=$B12),1,0)),"")</f>
        <v>0</v>
      </c>
      <c r="F12" s="124">
        <f>IF(PhieuBauCu!$B$2&gt;2,IF(LEN($B12)=0,"",IF(AND($B12&gt;0,VALUE(SUBSTITUTE($B12,"3","0"))=$B12),1,0)),"")</f>
        <v>0</v>
      </c>
      <c r="G12" s="124">
        <f>IF(PhieuBauCu!$B$2&gt;3,IF(LEN($B12)=0,"",IF(AND($B12&gt;0,VALUE(SUBSTITUTE($B12,"4","0"))=$B12),1,0)),"")</f>
        <v>0</v>
      </c>
      <c r="H12" s="124">
        <f>IF(PhieuBauCu!$B$2&gt;4,IF(LEN($B12)=0,"",IF(AND($B12&gt;0,VALUE(SUBSTITUTE($B12,"5","0"))=$B12),1,0)),"")</f>
        <v>0</v>
      </c>
      <c r="I12" s="124">
        <f>IF(PhieuBauCu!$B$2&gt;5,IF(LEN($B12)=0,"",IF(AND($B12&gt;0,VALUE(SUBSTITUTE($B12,"6","0"))=$B12),1,0)),"")</f>
        <v>0</v>
      </c>
      <c r="J12" s="124">
        <f>IF(PhieuBauCu!$B$2&gt;6,IF(LEN($B12)=0,"",IF(AND($B12&gt;0,VALUE(SUBSTITUTE($B12,"7","0"))=$B12),1,0)),"")</f>
        <v>0</v>
      </c>
      <c r="K12" s="124">
        <f>IF(PhieuBauCu!$B$2&gt;7,IF(LEN($B12)=0,"",IF(AND($B12&gt;0,VALUE(SUBSTITUTE($B12,"8","0"))=$B12),1,0)),"")</f>
        <v>1</v>
      </c>
      <c r="L12" s="124">
        <f>IF(PhieuBauCu!$B$2&gt;8,IF(LEN($B12)=0,"",IF(AND($B12&gt;0,VALUE(SUBSTITUTE($B12,"9","0"))=$B12),1,0)),"")</f>
        <v>1</v>
      </c>
      <c r="M12" s="126">
        <f t="shared" si="1"/>
        <v>2</v>
      </c>
      <c r="N12" s="24">
        <f>IF(AND(M12&lt;=PhieuBauCu!$B$13,M12&gt;=1),1,0)</f>
        <v>1</v>
      </c>
    </row>
    <row r="13" spans="1:14" ht="28.5" customHeight="1" x14ac:dyDescent="0.25">
      <c r="A13" s="124">
        <v>7</v>
      </c>
      <c r="B13" s="1">
        <v>12345678</v>
      </c>
      <c r="C13" s="125" t="str">
        <f t="shared" si="0"/>
        <v>Ok</v>
      </c>
      <c r="D13" s="124">
        <f>IF(PhieuBauCu!$B$2&gt;0,IF(LEN($B13)=0,"",IF(AND($B13&gt;0,VALUE(SUBSTITUTE($B13,"1","0"))=$B13),1,0)),"")</f>
        <v>0</v>
      </c>
      <c r="E13" s="124">
        <f>IF(PhieuBauCu!$B$2&gt;1,IF(LEN($B13)=0,"",IF(AND($B13&gt;0,VALUE(SUBSTITUTE($B13,"2","0"))=$B13),1,0)),"")</f>
        <v>0</v>
      </c>
      <c r="F13" s="124">
        <f>IF(PhieuBauCu!$B$2&gt;2,IF(LEN($B13)=0,"",IF(AND($B13&gt;0,VALUE(SUBSTITUTE($B13,"3","0"))=$B13),1,0)),"")</f>
        <v>0</v>
      </c>
      <c r="G13" s="124">
        <f>IF(PhieuBauCu!$B$2&gt;3,IF(LEN($B13)=0,"",IF(AND($B13&gt;0,VALUE(SUBSTITUTE($B13,"4","0"))=$B13),1,0)),"")</f>
        <v>0</v>
      </c>
      <c r="H13" s="124">
        <f>IF(PhieuBauCu!$B$2&gt;4,IF(LEN($B13)=0,"",IF(AND($B13&gt;0,VALUE(SUBSTITUTE($B13,"5","0"))=$B13),1,0)),"")</f>
        <v>0</v>
      </c>
      <c r="I13" s="124">
        <f>IF(PhieuBauCu!$B$2&gt;5,IF(LEN($B13)=0,"",IF(AND($B13&gt;0,VALUE(SUBSTITUTE($B13,"6","0"))=$B13),1,0)),"")</f>
        <v>0</v>
      </c>
      <c r="J13" s="124">
        <f>IF(PhieuBauCu!$B$2&gt;6,IF(LEN($B13)=0,"",IF(AND($B13&gt;0,VALUE(SUBSTITUTE($B13,"7","0"))=$B13),1,0)),"")</f>
        <v>0</v>
      </c>
      <c r="K13" s="124">
        <f>IF(PhieuBauCu!$B$2&gt;7,IF(LEN($B13)=0,"",IF(AND($B13&gt;0,VALUE(SUBSTITUTE($B13,"8","0"))=$B13),1,0)),"")</f>
        <v>0</v>
      </c>
      <c r="L13" s="124">
        <f>IF(PhieuBauCu!$B$2&gt;8,IF(LEN($B13)=0,"",IF(AND($B13&gt;0,VALUE(SUBSTITUTE($B13,"9","0"))=$B13),1,0)),"")</f>
        <v>1</v>
      </c>
      <c r="M13" s="126">
        <f t="shared" si="1"/>
        <v>1</v>
      </c>
      <c r="N13" s="24">
        <f>IF(AND(M13&lt;=PhieuBauCu!$B$13,M13&gt;=1),1,0)</f>
        <v>1</v>
      </c>
    </row>
    <row r="14" spans="1:14" ht="28.5" customHeight="1" x14ac:dyDescent="0.25">
      <c r="A14" s="124">
        <v>8</v>
      </c>
      <c r="B14" s="1">
        <v>12345678</v>
      </c>
      <c r="C14" s="125" t="str">
        <f t="shared" si="0"/>
        <v>Ok</v>
      </c>
      <c r="D14" s="124">
        <f>IF(PhieuBauCu!$B$2&gt;0,IF(LEN($B14)=0,"",IF(AND($B14&gt;0,VALUE(SUBSTITUTE($B14,"1","0"))=$B14),1,0)),"")</f>
        <v>0</v>
      </c>
      <c r="E14" s="124">
        <f>IF(PhieuBauCu!$B$2&gt;1,IF(LEN($B14)=0,"",IF(AND($B14&gt;0,VALUE(SUBSTITUTE($B14,"2","0"))=$B14),1,0)),"")</f>
        <v>0</v>
      </c>
      <c r="F14" s="124">
        <f>IF(PhieuBauCu!$B$2&gt;2,IF(LEN($B14)=0,"",IF(AND($B14&gt;0,VALUE(SUBSTITUTE($B14,"3","0"))=$B14),1,0)),"")</f>
        <v>0</v>
      </c>
      <c r="G14" s="124">
        <f>IF(PhieuBauCu!$B$2&gt;3,IF(LEN($B14)=0,"",IF(AND($B14&gt;0,VALUE(SUBSTITUTE($B14,"4","0"))=$B14),1,0)),"")</f>
        <v>0</v>
      </c>
      <c r="H14" s="124">
        <f>IF(PhieuBauCu!$B$2&gt;4,IF(LEN($B14)=0,"",IF(AND($B14&gt;0,VALUE(SUBSTITUTE($B14,"5","0"))=$B14),1,0)),"")</f>
        <v>0</v>
      </c>
      <c r="I14" s="124">
        <f>IF(PhieuBauCu!$B$2&gt;5,IF(LEN($B14)=0,"",IF(AND($B14&gt;0,VALUE(SUBSTITUTE($B14,"6","0"))=$B14),1,0)),"")</f>
        <v>0</v>
      </c>
      <c r="J14" s="124">
        <f>IF(PhieuBauCu!$B$2&gt;6,IF(LEN($B14)=0,"",IF(AND($B14&gt;0,VALUE(SUBSTITUTE($B14,"7","0"))=$B14),1,0)),"")</f>
        <v>0</v>
      </c>
      <c r="K14" s="124">
        <f>IF(PhieuBauCu!$B$2&gt;7,IF(LEN($B14)=0,"",IF(AND($B14&gt;0,VALUE(SUBSTITUTE($B14,"8","0"))=$B14),1,0)),"")</f>
        <v>0</v>
      </c>
      <c r="L14" s="124">
        <f>IF(PhieuBauCu!$B$2&gt;8,IF(LEN($B14)=0,"",IF(AND($B14&gt;0,VALUE(SUBSTITUTE($B14,"9","0"))=$B14),1,0)),"")</f>
        <v>1</v>
      </c>
      <c r="M14" s="126">
        <f t="shared" si="1"/>
        <v>1</v>
      </c>
      <c r="N14" s="24">
        <f>IF(AND(M14&lt;=PhieuBauCu!$B$13,M14&gt;=1),1,0)</f>
        <v>1</v>
      </c>
    </row>
    <row r="15" spans="1:14" ht="28.5" customHeight="1" x14ac:dyDescent="0.25">
      <c r="A15" s="124">
        <v>9</v>
      </c>
      <c r="B15" s="1">
        <v>123456789</v>
      </c>
      <c r="C15" s="125" t="str">
        <f t="shared" si="0"/>
        <v>Not Ok</v>
      </c>
      <c r="D15" s="124">
        <f>IF(PhieuBauCu!$B$2&gt;0,IF(LEN($B15)=0,"",IF(AND($B15&gt;0,VALUE(SUBSTITUTE($B15,"1","0"))=$B15),1,0)),"")</f>
        <v>0</v>
      </c>
      <c r="E15" s="124">
        <f>IF(PhieuBauCu!$B$2&gt;1,IF(LEN($B15)=0,"",IF(AND($B15&gt;0,VALUE(SUBSTITUTE($B15,"2","0"))=$B15),1,0)),"")</f>
        <v>0</v>
      </c>
      <c r="F15" s="124">
        <f>IF(PhieuBauCu!$B$2&gt;2,IF(LEN($B15)=0,"",IF(AND($B15&gt;0,VALUE(SUBSTITUTE($B15,"3","0"))=$B15),1,0)),"")</f>
        <v>0</v>
      </c>
      <c r="G15" s="124">
        <f>IF(PhieuBauCu!$B$2&gt;3,IF(LEN($B15)=0,"",IF(AND($B15&gt;0,VALUE(SUBSTITUTE($B15,"4","0"))=$B15),1,0)),"")</f>
        <v>0</v>
      </c>
      <c r="H15" s="124">
        <f>IF(PhieuBauCu!$B$2&gt;4,IF(LEN($B15)=0,"",IF(AND($B15&gt;0,VALUE(SUBSTITUTE($B15,"5","0"))=$B15),1,0)),"")</f>
        <v>0</v>
      </c>
      <c r="I15" s="124">
        <f>IF(PhieuBauCu!$B$2&gt;5,IF(LEN($B15)=0,"",IF(AND($B15&gt;0,VALUE(SUBSTITUTE($B15,"6","0"))=$B15),1,0)),"")</f>
        <v>0</v>
      </c>
      <c r="J15" s="124">
        <f>IF(PhieuBauCu!$B$2&gt;6,IF(LEN($B15)=0,"",IF(AND($B15&gt;0,VALUE(SUBSTITUTE($B15,"7","0"))=$B15),1,0)),"")</f>
        <v>0</v>
      </c>
      <c r="K15" s="124">
        <f>IF(PhieuBauCu!$B$2&gt;7,IF(LEN($B15)=0,"",IF(AND($B15&gt;0,VALUE(SUBSTITUTE($B15,"8","0"))=$B15),1,0)),"")</f>
        <v>0</v>
      </c>
      <c r="L15" s="124">
        <f>IF(PhieuBauCu!$B$2&gt;8,IF(LEN($B15)=0,"",IF(AND($B15&gt;0,VALUE(SUBSTITUTE($B15,"9","0"))=$B15),1,0)),"")</f>
        <v>0</v>
      </c>
      <c r="M15" s="126">
        <f t="shared" si="1"/>
        <v>0</v>
      </c>
      <c r="N15" s="24">
        <f>IF(AND(M15&lt;=PhieuBauCu!$B$13,M15&gt;=1),1,0)</f>
        <v>0</v>
      </c>
    </row>
    <row r="16" spans="1:14" ht="28.5" customHeight="1" x14ac:dyDescent="0.25">
      <c r="A16" s="124">
        <v>10</v>
      </c>
      <c r="B16" s="1">
        <v>1234</v>
      </c>
      <c r="C16" s="125" t="str">
        <f t="shared" si="0"/>
        <v>Ok</v>
      </c>
      <c r="D16" s="124">
        <f>IF(PhieuBauCu!$B$2&gt;0,IF(LEN($B16)=0,"",IF(AND($B16&gt;0,VALUE(SUBSTITUTE($B16,"1","0"))=$B16),1,0)),"")</f>
        <v>0</v>
      </c>
      <c r="E16" s="124">
        <f>IF(PhieuBauCu!$B$2&gt;1,IF(LEN($B16)=0,"",IF(AND($B16&gt;0,VALUE(SUBSTITUTE($B16,"2","0"))=$B16),1,0)),"")</f>
        <v>0</v>
      </c>
      <c r="F16" s="124">
        <f>IF(PhieuBauCu!$B$2&gt;2,IF(LEN($B16)=0,"",IF(AND($B16&gt;0,VALUE(SUBSTITUTE($B16,"3","0"))=$B16),1,0)),"")</f>
        <v>0</v>
      </c>
      <c r="G16" s="124">
        <f>IF(PhieuBauCu!$B$2&gt;3,IF(LEN($B16)=0,"",IF(AND($B16&gt;0,VALUE(SUBSTITUTE($B16,"4","0"))=$B16),1,0)),"")</f>
        <v>0</v>
      </c>
      <c r="H16" s="124">
        <f>IF(PhieuBauCu!$B$2&gt;4,IF(LEN($B16)=0,"",IF(AND($B16&gt;0,VALUE(SUBSTITUTE($B16,"5","0"))=$B16),1,0)),"")</f>
        <v>1</v>
      </c>
      <c r="I16" s="124">
        <f>IF(PhieuBauCu!$B$2&gt;5,IF(LEN($B16)=0,"",IF(AND($B16&gt;0,VALUE(SUBSTITUTE($B16,"6","0"))=$B16),1,0)),"")</f>
        <v>1</v>
      </c>
      <c r="J16" s="124">
        <f>IF(PhieuBauCu!$B$2&gt;6,IF(LEN($B16)=0,"",IF(AND($B16&gt;0,VALUE(SUBSTITUTE($B16,"7","0"))=$B16),1,0)),"")</f>
        <v>1</v>
      </c>
      <c r="K16" s="124">
        <f>IF(PhieuBauCu!$B$2&gt;7,IF(LEN($B16)=0,"",IF(AND($B16&gt;0,VALUE(SUBSTITUTE($B16,"8","0"))=$B16),1,0)),"")</f>
        <v>1</v>
      </c>
      <c r="L16" s="124">
        <f>IF(PhieuBauCu!$B$2&gt;8,IF(LEN($B16)=0,"",IF(AND($B16&gt;0,VALUE(SUBSTITUTE($B16,"9","0"))=$B16),1,0)),"")</f>
        <v>1</v>
      </c>
      <c r="M16" s="126">
        <f t="shared" si="1"/>
        <v>5</v>
      </c>
      <c r="N16" s="24">
        <f>IF(AND(M16&lt;=PhieuBauCu!$B$13,M16&gt;=1),1,0)</f>
        <v>1</v>
      </c>
    </row>
    <row r="17" spans="1:14" ht="28.5" customHeight="1" x14ac:dyDescent="0.25">
      <c r="A17" s="124">
        <v>11</v>
      </c>
      <c r="B17" s="1">
        <v>234567</v>
      </c>
      <c r="C17" s="125" t="str">
        <f t="shared" si="0"/>
        <v>Ok</v>
      </c>
      <c r="D17" s="124">
        <f>IF(PhieuBauCu!$B$2&gt;0,IF(LEN($B17)=0,"",IF(AND($B17&gt;0,VALUE(SUBSTITUTE($B17,"1","0"))=$B17),1,0)),"")</f>
        <v>1</v>
      </c>
      <c r="E17" s="124">
        <f>IF(PhieuBauCu!$B$2&gt;1,IF(LEN($B17)=0,"",IF(AND($B17&gt;0,VALUE(SUBSTITUTE($B17,"2","0"))=$B17),1,0)),"")</f>
        <v>0</v>
      </c>
      <c r="F17" s="124">
        <f>IF(PhieuBauCu!$B$2&gt;2,IF(LEN($B17)=0,"",IF(AND($B17&gt;0,VALUE(SUBSTITUTE($B17,"3","0"))=$B17),1,0)),"")</f>
        <v>0</v>
      </c>
      <c r="G17" s="124">
        <f>IF(PhieuBauCu!$B$2&gt;3,IF(LEN($B17)=0,"",IF(AND($B17&gt;0,VALUE(SUBSTITUTE($B17,"4","0"))=$B17),1,0)),"")</f>
        <v>0</v>
      </c>
      <c r="H17" s="124">
        <f>IF(PhieuBauCu!$B$2&gt;4,IF(LEN($B17)=0,"",IF(AND($B17&gt;0,VALUE(SUBSTITUTE($B17,"5","0"))=$B17),1,0)),"")</f>
        <v>0</v>
      </c>
      <c r="I17" s="124">
        <f>IF(PhieuBauCu!$B$2&gt;5,IF(LEN($B17)=0,"",IF(AND($B17&gt;0,VALUE(SUBSTITUTE($B17,"6","0"))=$B17),1,0)),"")</f>
        <v>0</v>
      </c>
      <c r="J17" s="124">
        <f>IF(PhieuBauCu!$B$2&gt;6,IF(LEN($B17)=0,"",IF(AND($B17&gt;0,VALUE(SUBSTITUTE($B17,"7","0"))=$B17),1,0)),"")</f>
        <v>0</v>
      </c>
      <c r="K17" s="124">
        <f>IF(PhieuBauCu!$B$2&gt;7,IF(LEN($B17)=0,"",IF(AND($B17&gt;0,VALUE(SUBSTITUTE($B17,"8","0"))=$B17),1,0)),"")</f>
        <v>1</v>
      </c>
      <c r="L17" s="124">
        <f>IF(PhieuBauCu!$B$2&gt;8,IF(LEN($B17)=0,"",IF(AND($B17&gt;0,VALUE(SUBSTITUTE($B17,"9","0"))=$B17),1,0)),"")</f>
        <v>1</v>
      </c>
      <c r="M17" s="126">
        <f t="shared" si="1"/>
        <v>3</v>
      </c>
      <c r="N17" s="24">
        <f>IF(AND(M17&lt;=PhieuBauCu!$B$13,M17&gt;=1),1,0)</f>
        <v>1</v>
      </c>
    </row>
    <row r="18" spans="1:14" ht="28.5" customHeight="1" x14ac:dyDescent="0.25">
      <c r="A18" s="124">
        <v>12</v>
      </c>
      <c r="B18" s="1">
        <v>1234567</v>
      </c>
      <c r="C18" s="125" t="str">
        <f t="shared" si="0"/>
        <v>Ok</v>
      </c>
      <c r="D18" s="124">
        <f>IF(PhieuBauCu!$B$2&gt;0,IF(LEN($B18)=0,"",IF(AND($B18&gt;0,VALUE(SUBSTITUTE($B18,"1","0"))=$B18),1,0)),"")</f>
        <v>0</v>
      </c>
      <c r="E18" s="124">
        <f>IF(PhieuBauCu!$B$2&gt;1,IF(LEN($B18)=0,"",IF(AND($B18&gt;0,VALUE(SUBSTITUTE($B18,"2","0"))=$B18),1,0)),"")</f>
        <v>0</v>
      </c>
      <c r="F18" s="124">
        <f>IF(PhieuBauCu!$B$2&gt;2,IF(LEN($B18)=0,"",IF(AND($B18&gt;0,VALUE(SUBSTITUTE($B18,"3","0"))=$B18),1,0)),"")</f>
        <v>0</v>
      </c>
      <c r="G18" s="124">
        <f>IF(PhieuBauCu!$B$2&gt;3,IF(LEN($B18)=0,"",IF(AND($B18&gt;0,VALUE(SUBSTITUTE($B18,"4","0"))=$B18),1,0)),"")</f>
        <v>0</v>
      </c>
      <c r="H18" s="124">
        <f>IF(PhieuBauCu!$B$2&gt;4,IF(LEN($B18)=0,"",IF(AND($B18&gt;0,VALUE(SUBSTITUTE($B18,"5","0"))=$B18),1,0)),"")</f>
        <v>0</v>
      </c>
      <c r="I18" s="124">
        <f>IF(PhieuBauCu!$B$2&gt;5,IF(LEN($B18)=0,"",IF(AND($B18&gt;0,VALUE(SUBSTITUTE($B18,"6","0"))=$B18),1,0)),"")</f>
        <v>0</v>
      </c>
      <c r="J18" s="124">
        <f>IF(PhieuBauCu!$B$2&gt;6,IF(LEN($B18)=0,"",IF(AND($B18&gt;0,VALUE(SUBSTITUTE($B18,"7","0"))=$B18),1,0)),"")</f>
        <v>0</v>
      </c>
      <c r="K18" s="124">
        <f>IF(PhieuBauCu!$B$2&gt;7,IF(LEN($B18)=0,"",IF(AND($B18&gt;0,VALUE(SUBSTITUTE($B18,"8","0"))=$B18),1,0)),"")</f>
        <v>1</v>
      </c>
      <c r="L18" s="124">
        <f>IF(PhieuBauCu!$B$2&gt;8,IF(LEN($B18)=0,"",IF(AND($B18&gt;0,VALUE(SUBSTITUTE($B18,"9","0"))=$B18),1,0)),"")</f>
        <v>1</v>
      </c>
      <c r="M18" s="126">
        <f t="shared" si="1"/>
        <v>2</v>
      </c>
      <c r="N18" s="24">
        <f>IF(AND(M18&lt;=PhieuBauCu!$B$13,M18&gt;=1),1,0)</f>
        <v>1</v>
      </c>
    </row>
    <row r="19" spans="1:14" ht="28.5" customHeight="1" x14ac:dyDescent="0.25">
      <c r="A19" s="124">
        <v>13</v>
      </c>
      <c r="B19" s="1">
        <v>12345678</v>
      </c>
      <c r="C19" s="125" t="str">
        <f t="shared" si="0"/>
        <v>Ok</v>
      </c>
      <c r="D19" s="124">
        <f>IF(PhieuBauCu!$B$2&gt;0,IF(LEN($B19)=0,"",IF(AND($B19&gt;0,VALUE(SUBSTITUTE($B19,"1","0"))=$B19),1,0)),"")</f>
        <v>0</v>
      </c>
      <c r="E19" s="124">
        <f>IF(PhieuBauCu!$B$2&gt;1,IF(LEN($B19)=0,"",IF(AND($B19&gt;0,VALUE(SUBSTITUTE($B19,"2","0"))=$B19),1,0)),"")</f>
        <v>0</v>
      </c>
      <c r="F19" s="124">
        <f>IF(PhieuBauCu!$B$2&gt;2,IF(LEN($B19)=0,"",IF(AND($B19&gt;0,VALUE(SUBSTITUTE($B19,"3","0"))=$B19),1,0)),"")</f>
        <v>0</v>
      </c>
      <c r="G19" s="124">
        <f>IF(PhieuBauCu!$B$2&gt;3,IF(LEN($B19)=0,"",IF(AND($B19&gt;0,VALUE(SUBSTITUTE($B19,"4","0"))=$B19),1,0)),"")</f>
        <v>0</v>
      </c>
      <c r="H19" s="124">
        <f>IF(PhieuBauCu!$B$2&gt;4,IF(LEN($B19)=0,"",IF(AND($B19&gt;0,VALUE(SUBSTITUTE($B19,"5","0"))=$B19),1,0)),"")</f>
        <v>0</v>
      </c>
      <c r="I19" s="124">
        <f>IF(PhieuBauCu!$B$2&gt;5,IF(LEN($B19)=0,"",IF(AND($B19&gt;0,VALUE(SUBSTITUTE($B19,"6","0"))=$B19),1,0)),"")</f>
        <v>0</v>
      </c>
      <c r="J19" s="124">
        <f>IF(PhieuBauCu!$B$2&gt;6,IF(LEN($B19)=0,"",IF(AND($B19&gt;0,VALUE(SUBSTITUTE($B19,"7","0"))=$B19),1,0)),"")</f>
        <v>0</v>
      </c>
      <c r="K19" s="124">
        <f>IF(PhieuBauCu!$B$2&gt;7,IF(LEN($B19)=0,"",IF(AND($B19&gt;0,VALUE(SUBSTITUTE($B19,"8","0"))=$B19),1,0)),"")</f>
        <v>0</v>
      </c>
      <c r="L19" s="124">
        <f>IF(PhieuBauCu!$B$2&gt;8,IF(LEN($B19)=0,"",IF(AND($B19&gt;0,VALUE(SUBSTITUTE($B19,"9","0"))=$B19),1,0)),"")</f>
        <v>1</v>
      </c>
      <c r="M19" s="126">
        <f t="shared" si="1"/>
        <v>1</v>
      </c>
      <c r="N19" s="24">
        <f>IF(AND(M19&lt;=PhieuBauCu!$B$13,M19&gt;=1),1,0)</f>
        <v>1</v>
      </c>
    </row>
    <row r="20" spans="1:14" ht="28.5" customHeight="1" x14ac:dyDescent="0.25">
      <c r="A20" s="124">
        <v>14</v>
      </c>
      <c r="B20" s="1">
        <v>12345678</v>
      </c>
      <c r="C20" s="125" t="str">
        <f t="shared" si="0"/>
        <v>Ok</v>
      </c>
      <c r="D20" s="124">
        <f>IF(PhieuBauCu!$B$2&gt;0,IF(LEN($B20)=0,"",IF(AND($B20&gt;0,VALUE(SUBSTITUTE($B20,"1","0"))=$B20),1,0)),"")</f>
        <v>0</v>
      </c>
      <c r="E20" s="124">
        <f>IF(PhieuBauCu!$B$2&gt;1,IF(LEN($B20)=0,"",IF(AND($B20&gt;0,VALUE(SUBSTITUTE($B20,"2","0"))=$B20),1,0)),"")</f>
        <v>0</v>
      </c>
      <c r="F20" s="124">
        <f>IF(PhieuBauCu!$B$2&gt;2,IF(LEN($B20)=0,"",IF(AND($B20&gt;0,VALUE(SUBSTITUTE($B20,"3","0"))=$B20),1,0)),"")</f>
        <v>0</v>
      </c>
      <c r="G20" s="124">
        <f>IF(PhieuBauCu!$B$2&gt;3,IF(LEN($B20)=0,"",IF(AND($B20&gt;0,VALUE(SUBSTITUTE($B20,"4","0"))=$B20),1,0)),"")</f>
        <v>0</v>
      </c>
      <c r="H20" s="124">
        <f>IF(PhieuBauCu!$B$2&gt;4,IF(LEN($B20)=0,"",IF(AND($B20&gt;0,VALUE(SUBSTITUTE($B20,"5","0"))=$B20),1,0)),"")</f>
        <v>0</v>
      </c>
      <c r="I20" s="124">
        <f>IF(PhieuBauCu!$B$2&gt;5,IF(LEN($B20)=0,"",IF(AND($B20&gt;0,VALUE(SUBSTITUTE($B20,"6","0"))=$B20),1,0)),"")</f>
        <v>0</v>
      </c>
      <c r="J20" s="124">
        <f>IF(PhieuBauCu!$B$2&gt;6,IF(LEN($B20)=0,"",IF(AND($B20&gt;0,VALUE(SUBSTITUTE($B20,"7","0"))=$B20),1,0)),"")</f>
        <v>0</v>
      </c>
      <c r="K20" s="124">
        <f>IF(PhieuBauCu!$B$2&gt;7,IF(LEN($B20)=0,"",IF(AND($B20&gt;0,VALUE(SUBSTITUTE($B20,"8","0"))=$B20),1,0)),"")</f>
        <v>0</v>
      </c>
      <c r="L20" s="124">
        <f>IF(PhieuBauCu!$B$2&gt;8,IF(LEN($B20)=0,"",IF(AND($B20&gt;0,VALUE(SUBSTITUTE($B20,"9","0"))=$B20),1,0)),"")</f>
        <v>1</v>
      </c>
      <c r="M20" s="126">
        <f t="shared" si="1"/>
        <v>1</v>
      </c>
      <c r="N20" s="24">
        <f>IF(AND(M20&lt;=PhieuBauCu!$B$13,M20&gt;=1),1,0)</f>
        <v>1</v>
      </c>
    </row>
    <row r="21" spans="1:14" ht="28.5" customHeight="1" x14ac:dyDescent="0.25">
      <c r="A21" s="124">
        <v>15</v>
      </c>
      <c r="B21" s="1">
        <v>57</v>
      </c>
      <c r="C21" s="125" t="str">
        <f t="shared" si="0"/>
        <v>Ok</v>
      </c>
      <c r="D21" s="124">
        <f>IF(PhieuBauCu!$B$2&gt;0,IF(LEN($B21)=0,"",IF(AND($B21&gt;0,VALUE(SUBSTITUTE($B21,"1","0"))=$B21),1,0)),"")</f>
        <v>1</v>
      </c>
      <c r="E21" s="124">
        <f>IF(PhieuBauCu!$B$2&gt;1,IF(LEN($B21)=0,"",IF(AND($B21&gt;0,VALUE(SUBSTITUTE($B21,"2","0"))=$B21),1,0)),"")</f>
        <v>1</v>
      </c>
      <c r="F21" s="124">
        <f>IF(PhieuBauCu!$B$2&gt;2,IF(LEN($B21)=0,"",IF(AND($B21&gt;0,VALUE(SUBSTITUTE($B21,"3","0"))=$B21),1,0)),"")</f>
        <v>1</v>
      </c>
      <c r="G21" s="124">
        <f>IF(PhieuBauCu!$B$2&gt;3,IF(LEN($B21)=0,"",IF(AND($B21&gt;0,VALUE(SUBSTITUTE($B21,"4","0"))=$B21),1,0)),"")</f>
        <v>1</v>
      </c>
      <c r="H21" s="124">
        <f>IF(PhieuBauCu!$B$2&gt;4,IF(LEN($B21)=0,"",IF(AND($B21&gt;0,VALUE(SUBSTITUTE($B21,"5","0"))=$B21),1,0)),"")</f>
        <v>0</v>
      </c>
      <c r="I21" s="124">
        <f>IF(PhieuBauCu!$B$2&gt;5,IF(LEN($B21)=0,"",IF(AND($B21&gt;0,VALUE(SUBSTITUTE($B21,"6","0"))=$B21),1,0)),"")</f>
        <v>1</v>
      </c>
      <c r="J21" s="124">
        <f>IF(PhieuBauCu!$B$2&gt;6,IF(LEN($B21)=0,"",IF(AND($B21&gt;0,VALUE(SUBSTITUTE($B21,"7","0"))=$B21),1,0)),"")</f>
        <v>0</v>
      </c>
      <c r="K21" s="124">
        <f>IF(PhieuBauCu!$B$2&gt;7,IF(LEN($B21)=0,"",IF(AND($B21&gt;0,VALUE(SUBSTITUTE($B21,"8","0"))=$B21),1,0)),"")</f>
        <v>1</v>
      </c>
      <c r="L21" s="124">
        <f>IF(PhieuBauCu!$B$2&gt;8,IF(LEN($B21)=0,"",IF(AND($B21&gt;0,VALUE(SUBSTITUTE($B21,"9","0"))=$B21),1,0)),"")</f>
        <v>1</v>
      </c>
      <c r="M21" s="126">
        <f t="shared" si="1"/>
        <v>7</v>
      </c>
      <c r="N21" s="24">
        <f>IF(AND(M21&lt;=PhieuBauCu!$B$13,M21&gt;=1),1,0)</f>
        <v>1</v>
      </c>
    </row>
    <row r="22" spans="1:14" ht="28.5" customHeight="1" x14ac:dyDescent="0.25">
      <c r="A22" s="124">
        <v>16</v>
      </c>
      <c r="B22" s="1">
        <v>57</v>
      </c>
      <c r="C22" s="125" t="str">
        <f t="shared" si="0"/>
        <v>Ok</v>
      </c>
      <c r="D22" s="124">
        <f>IF(PhieuBauCu!$B$2&gt;0,IF(LEN($B22)=0,"",IF(AND($B22&gt;0,VALUE(SUBSTITUTE($B22,"1","0"))=$B22),1,0)),"")</f>
        <v>1</v>
      </c>
      <c r="E22" s="124">
        <f>IF(PhieuBauCu!$B$2&gt;1,IF(LEN($B22)=0,"",IF(AND($B22&gt;0,VALUE(SUBSTITUTE($B22,"2","0"))=$B22),1,0)),"")</f>
        <v>1</v>
      </c>
      <c r="F22" s="124">
        <f>IF(PhieuBauCu!$B$2&gt;2,IF(LEN($B22)=0,"",IF(AND($B22&gt;0,VALUE(SUBSTITUTE($B22,"3","0"))=$B22),1,0)),"")</f>
        <v>1</v>
      </c>
      <c r="G22" s="124">
        <f>IF(PhieuBauCu!$B$2&gt;3,IF(LEN($B22)=0,"",IF(AND($B22&gt;0,VALUE(SUBSTITUTE($B22,"4","0"))=$B22),1,0)),"")</f>
        <v>1</v>
      </c>
      <c r="H22" s="124">
        <f>IF(PhieuBauCu!$B$2&gt;4,IF(LEN($B22)=0,"",IF(AND($B22&gt;0,VALUE(SUBSTITUTE($B22,"5","0"))=$B22),1,0)),"")</f>
        <v>0</v>
      </c>
      <c r="I22" s="124">
        <f>IF(PhieuBauCu!$B$2&gt;5,IF(LEN($B22)=0,"",IF(AND($B22&gt;0,VALUE(SUBSTITUTE($B22,"6","0"))=$B22),1,0)),"")</f>
        <v>1</v>
      </c>
      <c r="J22" s="124">
        <f>IF(PhieuBauCu!$B$2&gt;6,IF(LEN($B22)=0,"",IF(AND($B22&gt;0,VALUE(SUBSTITUTE($B22,"7","0"))=$B22),1,0)),"")</f>
        <v>0</v>
      </c>
      <c r="K22" s="124">
        <f>IF(PhieuBauCu!$B$2&gt;7,IF(LEN($B22)=0,"",IF(AND($B22&gt;0,VALUE(SUBSTITUTE($B22,"8","0"))=$B22),1,0)),"")</f>
        <v>1</v>
      </c>
      <c r="L22" s="124">
        <f>IF(PhieuBauCu!$B$2&gt;8,IF(LEN($B22)=0,"",IF(AND($B22&gt;0,VALUE(SUBSTITUTE($B22,"9","0"))=$B22),1,0)),"")</f>
        <v>1</v>
      </c>
      <c r="M22" s="126">
        <f t="shared" si="1"/>
        <v>7</v>
      </c>
      <c r="N22" s="24">
        <f>IF(AND(M22&lt;=PhieuBauCu!$B$13,M22&gt;=1),1,0)</f>
        <v>1</v>
      </c>
    </row>
    <row r="23" spans="1:14" ht="28.5" customHeight="1" x14ac:dyDescent="0.25">
      <c r="A23" s="124">
        <v>17</v>
      </c>
      <c r="B23" s="1">
        <v>1234</v>
      </c>
      <c r="C23" s="125" t="str">
        <f t="shared" si="0"/>
        <v>Ok</v>
      </c>
      <c r="D23" s="124">
        <f>IF(PhieuBauCu!$B$2&gt;0,IF(LEN($B23)=0,"",IF(AND($B23&gt;0,VALUE(SUBSTITUTE($B23,"1","0"))=$B23),1,0)),"")</f>
        <v>0</v>
      </c>
      <c r="E23" s="124">
        <f>IF(PhieuBauCu!$B$2&gt;1,IF(LEN($B23)=0,"",IF(AND($B23&gt;0,VALUE(SUBSTITUTE($B23,"2","0"))=$B23),1,0)),"")</f>
        <v>0</v>
      </c>
      <c r="F23" s="124">
        <f>IF(PhieuBauCu!$B$2&gt;2,IF(LEN($B23)=0,"",IF(AND($B23&gt;0,VALUE(SUBSTITUTE($B23,"3","0"))=$B23),1,0)),"")</f>
        <v>0</v>
      </c>
      <c r="G23" s="124">
        <f>IF(PhieuBauCu!$B$2&gt;3,IF(LEN($B23)=0,"",IF(AND($B23&gt;0,VALUE(SUBSTITUTE($B23,"4","0"))=$B23),1,0)),"")</f>
        <v>0</v>
      </c>
      <c r="H23" s="124">
        <f>IF(PhieuBauCu!$B$2&gt;4,IF(LEN($B23)=0,"",IF(AND($B23&gt;0,VALUE(SUBSTITUTE($B23,"5","0"))=$B23),1,0)),"")</f>
        <v>1</v>
      </c>
      <c r="I23" s="124">
        <f>IF(PhieuBauCu!$B$2&gt;5,IF(LEN($B23)=0,"",IF(AND($B23&gt;0,VALUE(SUBSTITUTE($B23,"6","0"))=$B23),1,0)),"")</f>
        <v>1</v>
      </c>
      <c r="J23" s="124">
        <f>IF(PhieuBauCu!$B$2&gt;6,IF(LEN($B23)=0,"",IF(AND($B23&gt;0,VALUE(SUBSTITUTE($B23,"7","0"))=$B23),1,0)),"")</f>
        <v>1</v>
      </c>
      <c r="K23" s="124">
        <f>IF(PhieuBauCu!$B$2&gt;7,IF(LEN($B23)=0,"",IF(AND($B23&gt;0,VALUE(SUBSTITUTE($B23,"8","0"))=$B23),1,0)),"")</f>
        <v>1</v>
      </c>
      <c r="L23" s="124">
        <f>IF(PhieuBauCu!$B$2&gt;8,IF(LEN($B23)=0,"",IF(AND($B23&gt;0,VALUE(SUBSTITUTE($B23,"9","0"))=$B23),1,0)),"")</f>
        <v>1</v>
      </c>
      <c r="M23" s="126">
        <f t="shared" si="1"/>
        <v>5</v>
      </c>
      <c r="N23" s="24">
        <f>IF(AND(M23&lt;=PhieuBauCu!$B$13,M23&gt;=1),1,0)</f>
        <v>1</v>
      </c>
    </row>
    <row r="24" spans="1:14" ht="28.5" customHeight="1" x14ac:dyDescent="0.25">
      <c r="A24" s="124">
        <v>18</v>
      </c>
      <c r="B24" s="1">
        <v>234567</v>
      </c>
      <c r="C24" s="125" t="str">
        <f t="shared" si="0"/>
        <v>Ok</v>
      </c>
      <c r="D24" s="124">
        <f>IF(PhieuBauCu!$B$2&gt;0,IF(LEN($B24)=0,"",IF(AND($B24&gt;0,VALUE(SUBSTITUTE($B24,"1","0"))=$B24),1,0)),"")</f>
        <v>1</v>
      </c>
      <c r="E24" s="124">
        <f>IF(PhieuBauCu!$B$2&gt;1,IF(LEN($B24)=0,"",IF(AND($B24&gt;0,VALUE(SUBSTITUTE($B24,"2","0"))=$B24),1,0)),"")</f>
        <v>0</v>
      </c>
      <c r="F24" s="124">
        <f>IF(PhieuBauCu!$B$2&gt;2,IF(LEN($B24)=0,"",IF(AND($B24&gt;0,VALUE(SUBSTITUTE($B24,"3","0"))=$B24),1,0)),"")</f>
        <v>0</v>
      </c>
      <c r="G24" s="124">
        <f>IF(PhieuBauCu!$B$2&gt;3,IF(LEN($B24)=0,"",IF(AND($B24&gt;0,VALUE(SUBSTITUTE($B24,"4","0"))=$B24),1,0)),"")</f>
        <v>0</v>
      </c>
      <c r="H24" s="124">
        <f>IF(PhieuBauCu!$B$2&gt;4,IF(LEN($B24)=0,"",IF(AND($B24&gt;0,VALUE(SUBSTITUTE($B24,"5","0"))=$B24),1,0)),"")</f>
        <v>0</v>
      </c>
      <c r="I24" s="124">
        <f>IF(PhieuBauCu!$B$2&gt;5,IF(LEN($B24)=0,"",IF(AND($B24&gt;0,VALUE(SUBSTITUTE($B24,"6","0"))=$B24),1,0)),"")</f>
        <v>0</v>
      </c>
      <c r="J24" s="124">
        <f>IF(PhieuBauCu!$B$2&gt;6,IF(LEN($B24)=0,"",IF(AND($B24&gt;0,VALUE(SUBSTITUTE($B24,"7","0"))=$B24),1,0)),"")</f>
        <v>0</v>
      </c>
      <c r="K24" s="124">
        <f>IF(PhieuBauCu!$B$2&gt;7,IF(LEN($B24)=0,"",IF(AND($B24&gt;0,VALUE(SUBSTITUTE($B24,"8","0"))=$B24),1,0)),"")</f>
        <v>1</v>
      </c>
      <c r="L24" s="124">
        <f>IF(PhieuBauCu!$B$2&gt;8,IF(LEN($B24)=0,"",IF(AND($B24&gt;0,VALUE(SUBSTITUTE($B24,"9","0"))=$B24),1,0)),"")</f>
        <v>1</v>
      </c>
      <c r="M24" s="126">
        <f t="shared" si="1"/>
        <v>3</v>
      </c>
      <c r="N24" s="24">
        <f>IF(AND(M24&lt;=PhieuBauCu!$B$13,M24&gt;=1),1,0)</f>
        <v>1</v>
      </c>
    </row>
    <row r="25" spans="1:14" ht="28.5" customHeight="1" x14ac:dyDescent="0.25">
      <c r="A25" s="124">
        <v>19</v>
      </c>
      <c r="B25" s="1">
        <v>1234567</v>
      </c>
      <c r="C25" s="125" t="str">
        <f t="shared" si="0"/>
        <v>Ok</v>
      </c>
      <c r="D25" s="124">
        <f>IF(PhieuBauCu!$B$2&gt;0,IF(LEN($B25)=0,"",IF(AND($B25&gt;0,VALUE(SUBSTITUTE($B25,"1","0"))=$B25),1,0)),"")</f>
        <v>0</v>
      </c>
      <c r="E25" s="124">
        <f>IF(PhieuBauCu!$B$2&gt;1,IF(LEN($B25)=0,"",IF(AND($B25&gt;0,VALUE(SUBSTITUTE($B25,"2","0"))=$B25),1,0)),"")</f>
        <v>0</v>
      </c>
      <c r="F25" s="124">
        <f>IF(PhieuBauCu!$B$2&gt;2,IF(LEN($B25)=0,"",IF(AND($B25&gt;0,VALUE(SUBSTITUTE($B25,"3","0"))=$B25),1,0)),"")</f>
        <v>0</v>
      </c>
      <c r="G25" s="124">
        <f>IF(PhieuBauCu!$B$2&gt;3,IF(LEN($B25)=0,"",IF(AND($B25&gt;0,VALUE(SUBSTITUTE($B25,"4","0"))=$B25),1,0)),"")</f>
        <v>0</v>
      </c>
      <c r="H25" s="124">
        <f>IF(PhieuBauCu!$B$2&gt;4,IF(LEN($B25)=0,"",IF(AND($B25&gt;0,VALUE(SUBSTITUTE($B25,"5","0"))=$B25),1,0)),"")</f>
        <v>0</v>
      </c>
      <c r="I25" s="124">
        <f>IF(PhieuBauCu!$B$2&gt;5,IF(LEN($B25)=0,"",IF(AND($B25&gt;0,VALUE(SUBSTITUTE($B25,"6","0"))=$B25),1,0)),"")</f>
        <v>0</v>
      </c>
      <c r="J25" s="124">
        <f>IF(PhieuBauCu!$B$2&gt;6,IF(LEN($B25)=0,"",IF(AND($B25&gt;0,VALUE(SUBSTITUTE($B25,"7","0"))=$B25),1,0)),"")</f>
        <v>0</v>
      </c>
      <c r="K25" s="124">
        <f>IF(PhieuBauCu!$B$2&gt;7,IF(LEN($B25)=0,"",IF(AND($B25&gt;0,VALUE(SUBSTITUTE($B25,"8","0"))=$B25),1,0)),"")</f>
        <v>1</v>
      </c>
      <c r="L25" s="124">
        <f>IF(PhieuBauCu!$B$2&gt;8,IF(LEN($B25)=0,"",IF(AND($B25&gt;0,VALUE(SUBSTITUTE($B25,"9","0"))=$B25),1,0)),"")</f>
        <v>1</v>
      </c>
      <c r="M25" s="126">
        <f t="shared" si="1"/>
        <v>2</v>
      </c>
      <c r="N25" s="24">
        <f>IF(AND(M25&lt;=PhieuBauCu!$B$13,M25&gt;=1),1,0)</f>
        <v>1</v>
      </c>
    </row>
    <row r="26" spans="1:14" ht="28.5" customHeight="1" x14ac:dyDescent="0.25">
      <c r="A26" s="124">
        <v>20</v>
      </c>
      <c r="B26" s="1">
        <v>12345678</v>
      </c>
      <c r="C26" s="125" t="str">
        <f t="shared" si="0"/>
        <v>Ok</v>
      </c>
      <c r="D26" s="124">
        <f>IF(PhieuBauCu!$B$2&gt;0,IF(LEN($B26)=0,"",IF(AND($B26&gt;0,VALUE(SUBSTITUTE($B26,"1","0"))=$B26),1,0)),"")</f>
        <v>0</v>
      </c>
      <c r="E26" s="124">
        <f>IF(PhieuBauCu!$B$2&gt;1,IF(LEN($B26)=0,"",IF(AND($B26&gt;0,VALUE(SUBSTITUTE($B26,"2","0"))=$B26),1,0)),"")</f>
        <v>0</v>
      </c>
      <c r="F26" s="124">
        <f>IF(PhieuBauCu!$B$2&gt;2,IF(LEN($B26)=0,"",IF(AND($B26&gt;0,VALUE(SUBSTITUTE($B26,"3","0"))=$B26),1,0)),"")</f>
        <v>0</v>
      </c>
      <c r="G26" s="124">
        <f>IF(PhieuBauCu!$B$2&gt;3,IF(LEN($B26)=0,"",IF(AND($B26&gt;0,VALUE(SUBSTITUTE($B26,"4","0"))=$B26),1,0)),"")</f>
        <v>0</v>
      </c>
      <c r="H26" s="124">
        <f>IF(PhieuBauCu!$B$2&gt;4,IF(LEN($B26)=0,"",IF(AND($B26&gt;0,VALUE(SUBSTITUTE($B26,"5","0"))=$B26),1,0)),"")</f>
        <v>0</v>
      </c>
      <c r="I26" s="124">
        <f>IF(PhieuBauCu!$B$2&gt;5,IF(LEN($B26)=0,"",IF(AND($B26&gt;0,VALUE(SUBSTITUTE($B26,"6","0"))=$B26),1,0)),"")</f>
        <v>0</v>
      </c>
      <c r="J26" s="124">
        <f>IF(PhieuBauCu!$B$2&gt;6,IF(LEN($B26)=0,"",IF(AND($B26&gt;0,VALUE(SUBSTITUTE($B26,"7","0"))=$B26),1,0)),"")</f>
        <v>0</v>
      </c>
      <c r="K26" s="124">
        <f>IF(PhieuBauCu!$B$2&gt;7,IF(LEN($B26)=0,"",IF(AND($B26&gt;0,VALUE(SUBSTITUTE($B26,"8","0"))=$B26),1,0)),"")</f>
        <v>0</v>
      </c>
      <c r="L26" s="124">
        <f>IF(PhieuBauCu!$B$2&gt;8,IF(LEN($B26)=0,"",IF(AND($B26&gt;0,VALUE(SUBSTITUTE($B26,"9","0"))=$B26),1,0)),"")</f>
        <v>1</v>
      </c>
      <c r="M26" s="126">
        <f t="shared" si="1"/>
        <v>1</v>
      </c>
      <c r="N26" s="24">
        <f>IF(AND(M26&lt;=PhieuBauCu!$B$13,M26&gt;=1),1,0)</f>
        <v>1</v>
      </c>
    </row>
    <row r="27" spans="1:14" ht="28.5" customHeight="1" x14ac:dyDescent="0.25">
      <c r="A27" s="124">
        <v>21</v>
      </c>
      <c r="B27" s="1">
        <v>12345678</v>
      </c>
      <c r="C27" s="125" t="str">
        <f t="shared" si="0"/>
        <v>Ok</v>
      </c>
      <c r="D27" s="124">
        <f>IF(PhieuBauCu!$B$2&gt;0,IF(LEN($B27)=0,"",IF(AND($B27&gt;0,VALUE(SUBSTITUTE($B27,"1","0"))=$B27),1,0)),"")</f>
        <v>0</v>
      </c>
      <c r="E27" s="124">
        <f>IF(PhieuBauCu!$B$2&gt;1,IF(LEN($B27)=0,"",IF(AND($B27&gt;0,VALUE(SUBSTITUTE($B27,"2","0"))=$B27),1,0)),"")</f>
        <v>0</v>
      </c>
      <c r="F27" s="124">
        <f>IF(PhieuBauCu!$B$2&gt;2,IF(LEN($B27)=0,"",IF(AND($B27&gt;0,VALUE(SUBSTITUTE($B27,"3","0"))=$B27),1,0)),"")</f>
        <v>0</v>
      </c>
      <c r="G27" s="124">
        <f>IF(PhieuBauCu!$B$2&gt;3,IF(LEN($B27)=0,"",IF(AND($B27&gt;0,VALUE(SUBSTITUTE($B27,"4","0"))=$B27),1,0)),"")</f>
        <v>0</v>
      </c>
      <c r="H27" s="124">
        <f>IF(PhieuBauCu!$B$2&gt;4,IF(LEN($B27)=0,"",IF(AND($B27&gt;0,VALUE(SUBSTITUTE($B27,"5","0"))=$B27),1,0)),"")</f>
        <v>0</v>
      </c>
      <c r="I27" s="124">
        <f>IF(PhieuBauCu!$B$2&gt;5,IF(LEN($B27)=0,"",IF(AND($B27&gt;0,VALUE(SUBSTITUTE($B27,"6","0"))=$B27),1,0)),"")</f>
        <v>0</v>
      </c>
      <c r="J27" s="124">
        <f>IF(PhieuBauCu!$B$2&gt;6,IF(LEN($B27)=0,"",IF(AND($B27&gt;0,VALUE(SUBSTITUTE($B27,"7","0"))=$B27),1,0)),"")</f>
        <v>0</v>
      </c>
      <c r="K27" s="124">
        <f>IF(PhieuBauCu!$B$2&gt;7,IF(LEN($B27)=0,"",IF(AND($B27&gt;0,VALUE(SUBSTITUTE($B27,"8","0"))=$B27),1,0)),"")</f>
        <v>0</v>
      </c>
      <c r="L27" s="124">
        <f>IF(PhieuBauCu!$B$2&gt;8,IF(LEN($B27)=0,"",IF(AND($B27&gt;0,VALUE(SUBSTITUTE($B27,"9","0"))=$B27),1,0)),"")</f>
        <v>1</v>
      </c>
      <c r="M27" s="126">
        <f t="shared" si="1"/>
        <v>1</v>
      </c>
      <c r="N27" s="24">
        <f>IF(AND(M27&lt;=PhieuBauCu!$B$13,M27&gt;=1),1,0)</f>
        <v>1</v>
      </c>
    </row>
    <row r="28" spans="1:14" ht="28.5" customHeight="1" x14ac:dyDescent="0.25">
      <c r="A28" s="124">
        <v>22</v>
      </c>
      <c r="B28" s="1">
        <v>13</v>
      </c>
      <c r="C28" s="125" t="str">
        <f t="shared" si="0"/>
        <v>Ok</v>
      </c>
      <c r="D28" s="124">
        <f>IF(PhieuBauCu!$B$2&gt;0,IF(LEN($B28)=0,"",IF(AND($B28&gt;0,VALUE(SUBSTITUTE($B28,"1","0"))=$B28),1,0)),"")</f>
        <v>0</v>
      </c>
      <c r="E28" s="124">
        <f>IF(PhieuBauCu!$B$2&gt;1,IF(LEN($B28)=0,"",IF(AND($B28&gt;0,VALUE(SUBSTITUTE($B28,"2","0"))=$B28),1,0)),"")</f>
        <v>1</v>
      </c>
      <c r="F28" s="124">
        <f>IF(PhieuBauCu!$B$2&gt;2,IF(LEN($B28)=0,"",IF(AND($B28&gt;0,VALUE(SUBSTITUTE($B28,"3","0"))=$B28),1,0)),"")</f>
        <v>0</v>
      </c>
      <c r="G28" s="124">
        <f>IF(PhieuBauCu!$B$2&gt;3,IF(LEN($B28)=0,"",IF(AND($B28&gt;0,VALUE(SUBSTITUTE($B28,"4","0"))=$B28),1,0)),"")</f>
        <v>1</v>
      </c>
      <c r="H28" s="124">
        <f>IF(PhieuBauCu!$B$2&gt;4,IF(LEN($B28)=0,"",IF(AND($B28&gt;0,VALUE(SUBSTITUTE($B28,"5","0"))=$B28),1,0)),"")</f>
        <v>1</v>
      </c>
      <c r="I28" s="124">
        <f>IF(PhieuBauCu!$B$2&gt;5,IF(LEN($B28)=0,"",IF(AND($B28&gt;0,VALUE(SUBSTITUTE($B28,"6","0"))=$B28),1,0)),"")</f>
        <v>1</v>
      </c>
      <c r="J28" s="124">
        <f>IF(PhieuBauCu!$B$2&gt;6,IF(LEN($B28)=0,"",IF(AND($B28&gt;0,VALUE(SUBSTITUTE($B28,"7","0"))=$B28),1,0)),"")</f>
        <v>1</v>
      </c>
      <c r="K28" s="124">
        <f>IF(PhieuBauCu!$B$2&gt;7,IF(LEN($B28)=0,"",IF(AND($B28&gt;0,VALUE(SUBSTITUTE($B28,"8","0"))=$B28),1,0)),"")</f>
        <v>1</v>
      </c>
      <c r="L28" s="124">
        <f>IF(PhieuBauCu!$B$2&gt;8,IF(LEN($B28)=0,"",IF(AND($B28&gt;0,VALUE(SUBSTITUTE($B28,"9","0"))=$B28),1,0)),"")</f>
        <v>1</v>
      </c>
      <c r="M28" s="126">
        <f t="shared" si="1"/>
        <v>7</v>
      </c>
      <c r="N28" s="24">
        <f>IF(AND(M28&lt;=PhieuBauCu!$B$13,M28&gt;=1),1,0)</f>
        <v>1</v>
      </c>
    </row>
    <row r="29" spans="1:14" ht="28.5" customHeight="1" x14ac:dyDescent="0.25">
      <c r="A29" s="124">
        <v>23</v>
      </c>
      <c r="B29" s="1">
        <v>1234</v>
      </c>
      <c r="C29" s="125" t="str">
        <f t="shared" si="0"/>
        <v>Ok</v>
      </c>
      <c r="D29" s="124">
        <f>IF(PhieuBauCu!$B$2&gt;0,IF(LEN($B29)=0,"",IF(AND($B29&gt;0,VALUE(SUBSTITUTE($B29,"1","0"))=$B29),1,0)),"")</f>
        <v>0</v>
      </c>
      <c r="E29" s="124">
        <f>IF(PhieuBauCu!$B$2&gt;1,IF(LEN($B29)=0,"",IF(AND($B29&gt;0,VALUE(SUBSTITUTE($B29,"2","0"))=$B29),1,0)),"")</f>
        <v>0</v>
      </c>
      <c r="F29" s="124">
        <f>IF(PhieuBauCu!$B$2&gt;2,IF(LEN($B29)=0,"",IF(AND($B29&gt;0,VALUE(SUBSTITUTE($B29,"3","0"))=$B29),1,0)),"")</f>
        <v>0</v>
      </c>
      <c r="G29" s="124">
        <f>IF(PhieuBauCu!$B$2&gt;3,IF(LEN($B29)=0,"",IF(AND($B29&gt;0,VALUE(SUBSTITUTE($B29,"4","0"))=$B29),1,0)),"")</f>
        <v>0</v>
      </c>
      <c r="H29" s="124">
        <f>IF(PhieuBauCu!$B$2&gt;4,IF(LEN($B29)=0,"",IF(AND($B29&gt;0,VALUE(SUBSTITUTE($B29,"5","0"))=$B29),1,0)),"")</f>
        <v>1</v>
      </c>
      <c r="I29" s="124">
        <f>IF(PhieuBauCu!$B$2&gt;5,IF(LEN($B29)=0,"",IF(AND($B29&gt;0,VALUE(SUBSTITUTE($B29,"6","0"))=$B29),1,0)),"")</f>
        <v>1</v>
      </c>
      <c r="J29" s="124">
        <f>IF(PhieuBauCu!$B$2&gt;6,IF(LEN($B29)=0,"",IF(AND($B29&gt;0,VALUE(SUBSTITUTE($B29,"7","0"))=$B29),1,0)),"")</f>
        <v>1</v>
      </c>
      <c r="K29" s="124">
        <f>IF(PhieuBauCu!$B$2&gt;7,IF(LEN($B29)=0,"",IF(AND($B29&gt;0,VALUE(SUBSTITUTE($B29,"8","0"))=$B29),1,0)),"")</f>
        <v>1</v>
      </c>
      <c r="L29" s="124">
        <f>IF(PhieuBauCu!$B$2&gt;8,IF(LEN($B29)=0,"",IF(AND($B29&gt;0,VALUE(SUBSTITUTE($B29,"9","0"))=$B29),1,0)),"")</f>
        <v>1</v>
      </c>
      <c r="M29" s="126">
        <f t="shared" si="1"/>
        <v>5</v>
      </c>
      <c r="N29" s="24">
        <f>IF(AND(M29&lt;=PhieuBauCu!$B$13,M29&gt;=1),1,0)</f>
        <v>1</v>
      </c>
    </row>
    <row r="30" spans="1:14" ht="28.5" customHeight="1" x14ac:dyDescent="0.25">
      <c r="A30" s="124">
        <v>24</v>
      </c>
      <c r="B30" s="1">
        <v>234567</v>
      </c>
      <c r="C30" s="125" t="str">
        <f t="shared" si="0"/>
        <v>Ok</v>
      </c>
      <c r="D30" s="124">
        <f>IF(PhieuBauCu!$B$2&gt;0,IF(LEN($B30)=0,"",IF(AND($B30&gt;0,VALUE(SUBSTITUTE($B30,"1","0"))=$B30),1,0)),"")</f>
        <v>1</v>
      </c>
      <c r="E30" s="124">
        <f>IF(PhieuBauCu!$B$2&gt;1,IF(LEN($B30)=0,"",IF(AND($B30&gt;0,VALUE(SUBSTITUTE($B30,"2","0"))=$B30),1,0)),"")</f>
        <v>0</v>
      </c>
      <c r="F30" s="124">
        <f>IF(PhieuBauCu!$B$2&gt;2,IF(LEN($B30)=0,"",IF(AND($B30&gt;0,VALUE(SUBSTITUTE($B30,"3","0"))=$B30),1,0)),"")</f>
        <v>0</v>
      </c>
      <c r="G30" s="124">
        <f>IF(PhieuBauCu!$B$2&gt;3,IF(LEN($B30)=0,"",IF(AND($B30&gt;0,VALUE(SUBSTITUTE($B30,"4","0"))=$B30),1,0)),"")</f>
        <v>0</v>
      </c>
      <c r="H30" s="124">
        <f>IF(PhieuBauCu!$B$2&gt;4,IF(LEN($B30)=0,"",IF(AND($B30&gt;0,VALUE(SUBSTITUTE($B30,"5","0"))=$B30),1,0)),"")</f>
        <v>0</v>
      </c>
      <c r="I30" s="124">
        <f>IF(PhieuBauCu!$B$2&gt;5,IF(LEN($B30)=0,"",IF(AND($B30&gt;0,VALUE(SUBSTITUTE($B30,"6","0"))=$B30),1,0)),"")</f>
        <v>0</v>
      </c>
      <c r="J30" s="124">
        <f>IF(PhieuBauCu!$B$2&gt;6,IF(LEN($B30)=0,"",IF(AND($B30&gt;0,VALUE(SUBSTITUTE($B30,"7","0"))=$B30),1,0)),"")</f>
        <v>0</v>
      </c>
      <c r="K30" s="124">
        <f>IF(PhieuBauCu!$B$2&gt;7,IF(LEN($B30)=0,"",IF(AND($B30&gt;0,VALUE(SUBSTITUTE($B30,"8","0"))=$B30),1,0)),"")</f>
        <v>1</v>
      </c>
      <c r="L30" s="124">
        <f>IF(PhieuBauCu!$B$2&gt;8,IF(LEN($B30)=0,"",IF(AND($B30&gt;0,VALUE(SUBSTITUTE($B30,"9","0"))=$B30),1,0)),"")</f>
        <v>1</v>
      </c>
      <c r="M30" s="126">
        <f t="shared" si="1"/>
        <v>3</v>
      </c>
      <c r="N30" s="24">
        <f>IF(AND(M30&lt;=PhieuBauCu!$B$13,M30&gt;=1),1,0)</f>
        <v>1</v>
      </c>
    </row>
    <row r="31" spans="1:14" ht="28.5" customHeight="1" x14ac:dyDescent="0.25">
      <c r="A31" s="124">
        <v>25</v>
      </c>
      <c r="B31" s="1">
        <v>1234567</v>
      </c>
      <c r="C31" s="125" t="str">
        <f t="shared" si="0"/>
        <v>Ok</v>
      </c>
      <c r="D31" s="124">
        <f>IF(PhieuBauCu!$B$2&gt;0,IF(LEN($B31)=0,"",IF(AND($B31&gt;0,VALUE(SUBSTITUTE($B31,"1","0"))=$B31),1,0)),"")</f>
        <v>0</v>
      </c>
      <c r="E31" s="124">
        <f>IF(PhieuBauCu!$B$2&gt;1,IF(LEN($B31)=0,"",IF(AND($B31&gt;0,VALUE(SUBSTITUTE($B31,"2","0"))=$B31),1,0)),"")</f>
        <v>0</v>
      </c>
      <c r="F31" s="124">
        <f>IF(PhieuBauCu!$B$2&gt;2,IF(LEN($B31)=0,"",IF(AND($B31&gt;0,VALUE(SUBSTITUTE($B31,"3","0"))=$B31),1,0)),"")</f>
        <v>0</v>
      </c>
      <c r="G31" s="124">
        <f>IF(PhieuBauCu!$B$2&gt;3,IF(LEN($B31)=0,"",IF(AND($B31&gt;0,VALUE(SUBSTITUTE($B31,"4","0"))=$B31),1,0)),"")</f>
        <v>0</v>
      </c>
      <c r="H31" s="124">
        <f>IF(PhieuBauCu!$B$2&gt;4,IF(LEN($B31)=0,"",IF(AND($B31&gt;0,VALUE(SUBSTITUTE($B31,"5","0"))=$B31),1,0)),"")</f>
        <v>0</v>
      </c>
      <c r="I31" s="124">
        <f>IF(PhieuBauCu!$B$2&gt;5,IF(LEN($B31)=0,"",IF(AND($B31&gt;0,VALUE(SUBSTITUTE($B31,"6","0"))=$B31),1,0)),"")</f>
        <v>0</v>
      </c>
      <c r="J31" s="124">
        <f>IF(PhieuBauCu!$B$2&gt;6,IF(LEN($B31)=0,"",IF(AND($B31&gt;0,VALUE(SUBSTITUTE($B31,"7","0"))=$B31),1,0)),"")</f>
        <v>0</v>
      </c>
      <c r="K31" s="124">
        <f>IF(PhieuBauCu!$B$2&gt;7,IF(LEN($B31)=0,"",IF(AND($B31&gt;0,VALUE(SUBSTITUTE($B31,"8","0"))=$B31),1,0)),"")</f>
        <v>1</v>
      </c>
      <c r="L31" s="124">
        <f>IF(PhieuBauCu!$B$2&gt;8,IF(LEN($B31)=0,"",IF(AND($B31&gt;0,VALUE(SUBSTITUTE($B31,"9","0"))=$B31),1,0)),"")</f>
        <v>1</v>
      </c>
      <c r="M31" s="126">
        <f t="shared" si="1"/>
        <v>2</v>
      </c>
      <c r="N31" s="24">
        <f>IF(AND(M31&lt;=PhieuBauCu!$B$13,M31&gt;=1),1,0)</f>
        <v>1</v>
      </c>
    </row>
    <row r="32" spans="1:14" ht="28.5" customHeight="1" x14ac:dyDescent="0.25">
      <c r="A32" s="124">
        <v>26</v>
      </c>
      <c r="B32" s="1">
        <v>12345678</v>
      </c>
      <c r="C32" s="125" t="str">
        <f t="shared" si="0"/>
        <v>Ok</v>
      </c>
      <c r="D32" s="124">
        <f>IF(PhieuBauCu!$B$2&gt;0,IF(LEN($B32)=0,"",IF(AND($B32&gt;0,VALUE(SUBSTITUTE($B32,"1","0"))=$B32),1,0)),"")</f>
        <v>0</v>
      </c>
      <c r="E32" s="124">
        <f>IF(PhieuBauCu!$B$2&gt;1,IF(LEN($B32)=0,"",IF(AND($B32&gt;0,VALUE(SUBSTITUTE($B32,"2","0"))=$B32),1,0)),"")</f>
        <v>0</v>
      </c>
      <c r="F32" s="124">
        <f>IF(PhieuBauCu!$B$2&gt;2,IF(LEN($B32)=0,"",IF(AND($B32&gt;0,VALUE(SUBSTITUTE($B32,"3","0"))=$B32),1,0)),"")</f>
        <v>0</v>
      </c>
      <c r="G32" s="124">
        <f>IF(PhieuBauCu!$B$2&gt;3,IF(LEN($B32)=0,"",IF(AND($B32&gt;0,VALUE(SUBSTITUTE($B32,"4","0"))=$B32),1,0)),"")</f>
        <v>0</v>
      </c>
      <c r="H32" s="124">
        <f>IF(PhieuBauCu!$B$2&gt;4,IF(LEN($B32)=0,"",IF(AND($B32&gt;0,VALUE(SUBSTITUTE($B32,"5","0"))=$B32),1,0)),"")</f>
        <v>0</v>
      </c>
      <c r="I32" s="124">
        <f>IF(PhieuBauCu!$B$2&gt;5,IF(LEN($B32)=0,"",IF(AND($B32&gt;0,VALUE(SUBSTITUTE($B32,"6","0"))=$B32),1,0)),"")</f>
        <v>0</v>
      </c>
      <c r="J32" s="124">
        <f>IF(PhieuBauCu!$B$2&gt;6,IF(LEN($B32)=0,"",IF(AND($B32&gt;0,VALUE(SUBSTITUTE($B32,"7","0"))=$B32),1,0)),"")</f>
        <v>0</v>
      </c>
      <c r="K32" s="124">
        <f>IF(PhieuBauCu!$B$2&gt;7,IF(LEN($B32)=0,"",IF(AND($B32&gt;0,VALUE(SUBSTITUTE($B32,"8","0"))=$B32),1,0)),"")</f>
        <v>0</v>
      </c>
      <c r="L32" s="124">
        <f>IF(PhieuBauCu!$B$2&gt;8,IF(LEN($B32)=0,"",IF(AND($B32&gt;0,VALUE(SUBSTITUTE($B32,"9","0"))=$B32),1,0)),"")</f>
        <v>1</v>
      </c>
      <c r="M32" s="126">
        <f t="shared" si="1"/>
        <v>1</v>
      </c>
      <c r="N32" s="24">
        <f>IF(AND(M32&lt;=PhieuBauCu!$B$13,M32&gt;=1),1,0)</f>
        <v>1</v>
      </c>
    </row>
    <row r="33" spans="1:14" ht="28.5" customHeight="1" x14ac:dyDescent="0.25">
      <c r="A33" s="124">
        <v>27</v>
      </c>
      <c r="B33" s="1">
        <v>12345678</v>
      </c>
      <c r="C33" s="125" t="str">
        <f t="shared" si="0"/>
        <v>Ok</v>
      </c>
      <c r="D33" s="124">
        <f>IF(PhieuBauCu!$B$2&gt;0,IF(LEN($B33)=0,"",IF(AND($B33&gt;0,VALUE(SUBSTITUTE($B33,"1","0"))=$B33),1,0)),"")</f>
        <v>0</v>
      </c>
      <c r="E33" s="124">
        <f>IF(PhieuBauCu!$B$2&gt;1,IF(LEN($B33)=0,"",IF(AND($B33&gt;0,VALUE(SUBSTITUTE($B33,"2","0"))=$B33),1,0)),"")</f>
        <v>0</v>
      </c>
      <c r="F33" s="124">
        <f>IF(PhieuBauCu!$B$2&gt;2,IF(LEN($B33)=0,"",IF(AND($B33&gt;0,VALUE(SUBSTITUTE($B33,"3","0"))=$B33),1,0)),"")</f>
        <v>0</v>
      </c>
      <c r="G33" s="124">
        <f>IF(PhieuBauCu!$B$2&gt;3,IF(LEN($B33)=0,"",IF(AND($B33&gt;0,VALUE(SUBSTITUTE($B33,"4","0"))=$B33),1,0)),"")</f>
        <v>0</v>
      </c>
      <c r="H33" s="124">
        <f>IF(PhieuBauCu!$B$2&gt;4,IF(LEN($B33)=0,"",IF(AND($B33&gt;0,VALUE(SUBSTITUTE($B33,"5","0"))=$B33),1,0)),"")</f>
        <v>0</v>
      </c>
      <c r="I33" s="124">
        <f>IF(PhieuBauCu!$B$2&gt;5,IF(LEN($B33)=0,"",IF(AND($B33&gt;0,VALUE(SUBSTITUTE($B33,"6","0"))=$B33),1,0)),"")</f>
        <v>0</v>
      </c>
      <c r="J33" s="124">
        <f>IF(PhieuBauCu!$B$2&gt;6,IF(LEN($B33)=0,"",IF(AND($B33&gt;0,VALUE(SUBSTITUTE($B33,"7","0"))=$B33),1,0)),"")</f>
        <v>0</v>
      </c>
      <c r="K33" s="124">
        <f>IF(PhieuBauCu!$B$2&gt;7,IF(LEN($B33)=0,"",IF(AND($B33&gt;0,VALUE(SUBSTITUTE($B33,"8","0"))=$B33),1,0)),"")</f>
        <v>0</v>
      </c>
      <c r="L33" s="124">
        <f>IF(PhieuBauCu!$B$2&gt;8,IF(LEN($B33)=0,"",IF(AND($B33&gt;0,VALUE(SUBSTITUTE($B33,"9","0"))=$B33),1,0)),"")</f>
        <v>1</v>
      </c>
      <c r="M33" s="126">
        <f t="shared" si="1"/>
        <v>1</v>
      </c>
      <c r="N33" s="24">
        <f>IF(AND(M33&lt;=PhieuBauCu!$B$13,M33&gt;=1),1,0)</f>
        <v>1</v>
      </c>
    </row>
    <row r="34" spans="1:14" ht="28.5" customHeight="1" x14ac:dyDescent="0.25">
      <c r="A34" s="124">
        <v>28</v>
      </c>
      <c r="B34" s="1">
        <v>12</v>
      </c>
      <c r="C34" s="125" t="str">
        <f t="shared" si="0"/>
        <v>Ok</v>
      </c>
      <c r="D34" s="124">
        <f>IF(PhieuBauCu!$B$2&gt;0,IF(LEN($B34)=0,"",IF(AND($B34&gt;0,VALUE(SUBSTITUTE($B34,"1","0"))=$B34),1,0)),"")</f>
        <v>0</v>
      </c>
      <c r="E34" s="124">
        <f>IF(PhieuBauCu!$B$2&gt;1,IF(LEN($B34)=0,"",IF(AND($B34&gt;0,VALUE(SUBSTITUTE($B34,"2","0"))=$B34),1,0)),"")</f>
        <v>0</v>
      </c>
      <c r="F34" s="124">
        <f>IF(PhieuBauCu!$B$2&gt;2,IF(LEN($B34)=0,"",IF(AND($B34&gt;0,VALUE(SUBSTITUTE($B34,"3","0"))=$B34),1,0)),"")</f>
        <v>1</v>
      </c>
      <c r="G34" s="124">
        <f>IF(PhieuBauCu!$B$2&gt;3,IF(LEN($B34)=0,"",IF(AND($B34&gt;0,VALUE(SUBSTITUTE($B34,"4","0"))=$B34),1,0)),"")</f>
        <v>1</v>
      </c>
      <c r="H34" s="124">
        <f>IF(PhieuBauCu!$B$2&gt;4,IF(LEN($B34)=0,"",IF(AND($B34&gt;0,VALUE(SUBSTITUTE($B34,"5","0"))=$B34),1,0)),"")</f>
        <v>1</v>
      </c>
      <c r="I34" s="124">
        <f>IF(PhieuBauCu!$B$2&gt;5,IF(LEN($B34)=0,"",IF(AND($B34&gt;0,VALUE(SUBSTITUTE($B34,"6","0"))=$B34),1,0)),"")</f>
        <v>1</v>
      </c>
      <c r="J34" s="124">
        <f>IF(PhieuBauCu!$B$2&gt;6,IF(LEN($B34)=0,"",IF(AND($B34&gt;0,VALUE(SUBSTITUTE($B34,"7","0"))=$B34),1,0)),"")</f>
        <v>1</v>
      </c>
      <c r="K34" s="124">
        <f>IF(PhieuBauCu!$B$2&gt;7,IF(LEN($B34)=0,"",IF(AND($B34&gt;0,VALUE(SUBSTITUTE($B34,"8","0"))=$B34),1,0)),"")</f>
        <v>1</v>
      </c>
      <c r="L34" s="124">
        <f>IF(PhieuBauCu!$B$2&gt;8,IF(LEN($B34)=0,"",IF(AND($B34&gt;0,VALUE(SUBSTITUTE($B34,"9","0"))=$B34),1,0)),"")</f>
        <v>1</v>
      </c>
      <c r="M34" s="126">
        <f t="shared" si="1"/>
        <v>7</v>
      </c>
      <c r="N34" s="24">
        <f>IF(AND(M34&lt;=PhieuBauCu!$B$13,M34&gt;=1),1,0)</f>
        <v>1</v>
      </c>
    </row>
    <row r="35" spans="1:14" ht="28.5" customHeight="1" x14ac:dyDescent="0.25">
      <c r="A35" s="124">
        <v>29</v>
      </c>
      <c r="B35" s="1">
        <v>123</v>
      </c>
      <c r="C35" s="125" t="str">
        <f t="shared" si="0"/>
        <v>Ok</v>
      </c>
      <c r="D35" s="124">
        <f>IF(PhieuBauCu!$B$2&gt;0,IF(LEN($B35)=0,"",IF(AND($B35&gt;0,VALUE(SUBSTITUTE($B35,"1","0"))=$B35),1,0)),"")</f>
        <v>0</v>
      </c>
      <c r="E35" s="124">
        <f>IF(PhieuBauCu!$B$2&gt;1,IF(LEN($B35)=0,"",IF(AND($B35&gt;0,VALUE(SUBSTITUTE($B35,"2","0"))=$B35),1,0)),"")</f>
        <v>0</v>
      </c>
      <c r="F35" s="124">
        <f>IF(PhieuBauCu!$B$2&gt;2,IF(LEN($B35)=0,"",IF(AND($B35&gt;0,VALUE(SUBSTITUTE($B35,"3","0"))=$B35),1,0)),"")</f>
        <v>0</v>
      </c>
      <c r="G35" s="124">
        <f>IF(PhieuBauCu!$B$2&gt;3,IF(LEN($B35)=0,"",IF(AND($B35&gt;0,VALUE(SUBSTITUTE($B35,"4","0"))=$B35),1,0)),"")</f>
        <v>1</v>
      </c>
      <c r="H35" s="124">
        <f>IF(PhieuBauCu!$B$2&gt;4,IF(LEN($B35)=0,"",IF(AND($B35&gt;0,VALUE(SUBSTITUTE($B35,"5","0"))=$B35),1,0)),"")</f>
        <v>1</v>
      </c>
      <c r="I35" s="124">
        <f>IF(PhieuBauCu!$B$2&gt;5,IF(LEN($B35)=0,"",IF(AND($B35&gt;0,VALUE(SUBSTITUTE($B35,"6","0"))=$B35),1,0)),"")</f>
        <v>1</v>
      </c>
      <c r="J35" s="124">
        <f>IF(PhieuBauCu!$B$2&gt;6,IF(LEN($B35)=0,"",IF(AND($B35&gt;0,VALUE(SUBSTITUTE($B35,"7","0"))=$B35),1,0)),"")</f>
        <v>1</v>
      </c>
      <c r="K35" s="124">
        <f>IF(PhieuBauCu!$B$2&gt;7,IF(LEN($B35)=0,"",IF(AND($B35&gt;0,VALUE(SUBSTITUTE($B35,"8","0"))=$B35),1,0)),"")</f>
        <v>1</v>
      </c>
      <c r="L35" s="124">
        <f>IF(PhieuBauCu!$B$2&gt;8,IF(LEN($B35)=0,"",IF(AND($B35&gt;0,VALUE(SUBSTITUTE($B35,"9","0"))=$B35),1,0)),"")</f>
        <v>1</v>
      </c>
      <c r="M35" s="126">
        <f t="shared" si="1"/>
        <v>6</v>
      </c>
      <c r="N35" s="24">
        <f>IF(AND(M35&lt;=PhieuBauCu!$B$13,M35&gt;=1),1,0)</f>
        <v>1</v>
      </c>
    </row>
    <row r="36" spans="1:14" ht="28.5" customHeight="1" x14ac:dyDescent="0.25">
      <c r="A36" s="124">
        <v>30</v>
      </c>
      <c r="B36" s="1">
        <v>1234</v>
      </c>
      <c r="C36" s="125" t="str">
        <f t="shared" si="0"/>
        <v>Ok</v>
      </c>
      <c r="D36" s="124">
        <f>IF(PhieuBauCu!$B$2&gt;0,IF(LEN($B36)=0,"",IF(AND($B36&gt;0,VALUE(SUBSTITUTE($B36,"1","0"))=$B36),1,0)),"")</f>
        <v>0</v>
      </c>
      <c r="E36" s="124">
        <f>IF(PhieuBauCu!$B$2&gt;1,IF(LEN($B36)=0,"",IF(AND($B36&gt;0,VALUE(SUBSTITUTE($B36,"2","0"))=$B36),1,0)),"")</f>
        <v>0</v>
      </c>
      <c r="F36" s="124">
        <f>IF(PhieuBauCu!$B$2&gt;2,IF(LEN($B36)=0,"",IF(AND($B36&gt;0,VALUE(SUBSTITUTE($B36,"3","0"))=$B36),1,0)),"")</f>
        <v>0</v>
      </c>
      <c r="G36" s="124">
        <f>IF(PhieuBauCu!$B$2&gt;3,IF(LEN($B36)=0,"",IF(AND($B36&gt;0,VALUE(SUBSTITUTE($B36,"4","0"))=$B36),1,0)),"")</f>
        <v>0</v>
      </c>
      <c r="H36" s="124">
        <f>IF(PhieuBauCu!$B$2&gt;4,IF(LEN($B36)=0,"",IF(AND($B36&gt;0,VALUE(SUBSTITUTE($B36,"5","0"))=$B36),1,0)),"")</f>
        <v>1</v>
      </c>
      <c r="I36" s="124">
        <f>IF(PhieuBauCu!$B$2&gt;5,IF(LEN($B36)=0,"",IF(AND($B36&gt;0,VALUE(SUBSTITUTE($B36,"6","0"))=$B36),1,0)),"")</f>
        <v>1</v>
      </c>
      <c r="J36" s="124">
        <f>IF(PhieuBauCu!$B$2&gt;6,IF(LEN($B36)=0,"",IF(AND($B36&gt;0,VALUE(SUBSTITUTE($B36,"7","0"))=$B36),1,0)),"")</f>
        <v>1</v>
      </c>
      <c r="K36" s="124">
        <f>IF(PhieuBauCu!$B$2&gt;7,IF(LEN($B36)=0,"",IF(AND($B36&gt;0,VALUE(SUBSTITUTE($B36,"8","0"))=$B36),1,0)),"")</f>
        <v>1</v>
      </c>
      <c r="L36" s="124">
        <f>IF(PhieuBauCu!$B$2&gt;8,IF(LEN($B36)=0,"",IF(AND($B36&gt;0,VALUE(SUBSTITUTE($B36,"9","0"))=$B36),1,0)),"")</f>
        <v>1</v>
      </c>
      <c r="M36" s="126">
        <f t="shared" si="1"/>
        <v>5</v>
      </c>
      <c r="N36" s="24">
        <f>IF(AND(M36&lt;=PhieuBauCu!$B$13,M36&gt;=1),1,0)</f>
        <v>1</v>
      </c>
    </row>
    <row r="37" spans="1:14" ht="28.5" customHeight="1" x14ac:dyDescent="0.25">
      <c r="A37" s="124">
        <v>31</v>
      </c>
      <c r="B37" s="1">
        <v>234567</v>
      </c>
      <c r="C37" s="125" t="str">
        <f t="shared" si="0"/>
        <v>Ok</v>
      </c>
      <c r="D37" s="124">
        <f>IF(PhieuBauCu!$B$2&gt;0,IF(LEN($B37)=0,"",IF(AND($B37&gt;0,VALUE(SUBSTITUTE($B37,"1","0"))=$B37),1,0)),"")</f>
        <v>1</v>
      </c>
      <c r="E37" s="124">
        <f>IF(PhieuBauCu!$B$2&gt;1,IF(LEN($B37)=0,"",IF(AND($B37&gt;0,VALUE(SUBSTITUTE($B37,"2","0"))=$B37),1,0)),"")</f>
        <v>0</v>
      </c>
      <c r="F37" s="124">
        <f>IF(PhieuBauCu!$B$2&gt;2,IF(LEN($B37)=0,"",IF(AND($B37&gt;0,VALUE(SUBSTITUTE($B37,"3","0"))=$B37),1,0)),"")</f>
        <v>0</v>
      </c>
      <c r="G37" s="124">
        <f>IF(PhieuBauCu!$B$2&gt;3,IF(LEN($B37)=0,"",IF(AND($B37&gt;0,VALUE(SUBSTITUTE($B37,"4","0"))=$B37),1,0)),"")</f>
        <v>0</v>
      </c>
      <c r="H37" s="124">
        <f>IF(PhieuBauCu!$B$2&gt;4,IF(LEN($B37)=0,"",IF(AND($B37&gt;0,VALUE(SUBSTITUTE($B37,"5","0"))=$B37),1,0)),"")</f>
        <v>0</v>
      </c>
      <c r="I37" s="124">
        <f>IF(PhieuBauCu!$B$2&gt;5,IF(LEN($B37)=0,"",IF(AND($B37&gt;0,VALUE(SUBSTITUTE($B37,"6","0"))=$B37),1,0)),"")</f>
        <v>0</v>
      </c>
      <c r="J37" s="124">
        <f>IF(PhieuBauCu!$B$2&gt;6,IF(LEN($B37)=0,"",IF(AND($B37&gt;0,VALUE(SUBSTITUTE($B37,"7","0"))=$B37),1,0)),"")</f>
        <v>0</v>
      </c>
      <c r="K37" s="124">
        <f>IF(PhieuBauCu!$B$2&gt;7,IF(LEN($B37)=0,"",IF(AND($B37&gt;0,VALUE(SUBSTITUTE($B37,"8","0"))=$B37),1,0)),"")</f>
        <v>1</v>
      </c>
      <c r="L37" s="124">
        <f>IF(PhieuBauCu!$B$2&gt;8,IF(LEN($B37)=0,"",IF(AND($B37&gt;0,VALUE(SUBSTITUTE($B37,"9","0"))=$B37),1,0)),"")</f>
        <v>1</v>
      </c>
      <c r="M37" s="126">
        <f t="shared" si="1"/>
        <v>3</v>
      </c>
      <c r="N37" s="24">
        <f>IF(AND(M37&lt;=PhieuBauCu!$B$13,M37&gt;=1),1,0)</f>
        <v>1</v>
      </c>
    </row>
    <row r="38" spans="1:14" ht="28.5" customHeight="1" x14ac:dyDescent="0.25">
      <c r="A38" s="124">
        <v>32</v>
      </c>
      <c r="B38" s="1">
        <v>1234567</v>
      </c>
      <c r="C38" s="125" t="str">
        <f t="shared" si="0"/>
        <v>Ok</v>
      </c>
      <c r="D38" s="124">
        <f>IF(PhieuBauCu!$B$2&gt;0,IF(LEN($B38)=0,"",IF(AND($B38&gt;0,VALUE(SUBSTITUTE($B38,"1","0"))=$B38),1,0)),"")</f>
        <v>0</v>
      </c>
      <c r="E38" s="124">
        <f>IF(PhieuBauCu!$B$2&gt;1,IF(LEN($B38)=0,"",IF(AND($B38&gt;0,VALUE(SUBSTITUTE($B38,"2","0"))=$B38),1,0)),"")</f>
        <v>0</v>
      </c>
      <c r="F38" s="124">
        <f>IF(PhieuBauCu!$B$2&gt;2,IF(LEN($B38)=0,"",IF(AND($B38&gt;0,VALUE(SUBSTITUTE($B38,"3","0"))=$B38),1,0)),"")</f>
        <v>0</v>
      </c>
      <c r="G38" s="124">
        <f>IF(PhieuBauCu!$B$2&gt;3,IF(LEN($B38)=0,"",IF(AND($B38&gt;0,VALUE(SUBSTITUTE($B38,"4","0"))=$B38),1,0)),"")</f>
        <v>0</v>
      </c>
      <c r="H38" s="124">
        <f>IF(PhieuBauCu!$B$2&gt;4,IF(LEN($B38)=0,"",IF(AND($B38&gt;0,VALUE(SUBSTITUTE($B38,"5","0"))=$B38),1,0)),"")</f>
        <v>0</v>
      </c>
      <c r="I38" s="124">
        <f>IF(PhieuBauCu!$B$2&gt;5,IF(LEN($B38)=0,"",IF(AND($B38&gt;0,VALUE(SUBSTITUTE($B38,"6","0"))=$B38),1,0)),"")</f>
        <v>0</v>
      </c>
      <c r="J38" s="124">
        <f>IF(PhieuBauCu!$B$2&gt;6,IF(LEN($B38)=0,"",IF(AND($B38&gt;0,VALUE(SUBSTITUTE($B38,"7","0"))=$B38),1,0)),"")</f>
        <v>0</v>
      </c>
      <c r="K38" s="124">
        <f>IF(PhieuBauCu!$B$2&gt;7,IF(LEN($B38)=0,"",IF(AND($B38&gt;0,VALUE(SUBSTITUTE($B38,"8","0"))=$B38),1,0)),"")</f>
        <v>1</v>
      </c>
      <c r="L38" s="124">
        <f>IF(PhieuBauCu!$B$2&gt;8,IF(LEN($B38)=0,"",IF(AND($B38&gt;0,VALUE(SUBSTITUTE($B38,"9","0"))=$B38),1,0)),"")</f>
        <v>1</v>
      </c>
      <c r="M38" s="126">
        <f t="shared" si="1"/>
        <v>2</v>
      </c>
      <c r="N38" s="24">
        <f>IF(AND(M38&lt;=PhieuBauCu!$B$13,M38&gt;=1),1,0)</f>
        <v>1</v>
      </c>
    </row>
    <row r="39" spans="1:14" ht="28.5" customHeight="1" x14ac:dyDescent="0.25">
      <c r="A39" s="124">
        <v>33</v>
      </c>
      <c r="B39" s="1">
        <v>12345678</v>
      </c>
      <c r="C39" s="125" t="str">
        <f t="shared" si="0"/>
        <v>Ok</v>
      </c>
      <c r="D39" s="124">
        <f>IF(PhieuBauCu!$B$2&gt;0,IF(LEN($B39)=0,"",IF(AND($B39&gt;0,VALUE(SUBSTITUTE($B39,"1","0"))=$B39),1,0)),"")</f>
        <v>0</v>
      </c>
      <c r="E39" s="124">
        <f>IF(PhieuBauCu!$B$2&gt;1,IF(LEN($B39)=0,"",IF(AND($B39&gt;0,VALUE(SUBSTITUTE($B39,"2","0"))=$B39),1,0)),"")</f>
        <v>0</v>
      </c>
      <c r="F39" s="124">
        <f>IF(PhieuBauCu!$B$2&gt;2,IF(LEN($B39)=0,"",IF(AND($B39&gt;0,VALUE(SUBSTITUTE($B39,"3","0"))=$B39),1,0)),"")</f>
        <v>0</v>
      </c>
      <c r="G39" s="124">
        <f>IF(PhieuBauCu!$B$2&gt;3,IF(LEN($B39)=0,"",IF(AND($B39&gt;0,VALUE(SUBSTITUTE($B39,"4","0"))=$B39),1,0)),"")</f>
        <v>0</v>
      </c>
      <c r="H39" s="124">
        <f>IF(PhieuBauCu!$B$2&gt;4,IF(LEN($B39)=0,"",IF(AND($B39&gt;0,VALUE(SUBSTITUTE($B39,"5","0"))=$B39),1,0)),"")</f>
        <v>0</v>
      </c>
      <c r="I39" s="124">
        <f>IF(PhieuBauCu!$B$2&gt;5,IF(LEN($B39)=0,"",IF(AND($B39&gt;0,VALUE(SUBSTITUTE($B39,"6","0"))=$B39),1,0)),"")</f>
        <v>0</v>
      </c>
      <c r="J39" s="124">
        <f>IF(PhieuBauCu!$B$2&gt;6,IF(LEN($B39)=0,"",IF(AND($B39&gt;0,VALUE(SUBSTITUTE($B39,"7","0"))=$B39),1,0)),"")</f>
        <v>0</v>
      </c>
      <c r="K39" s="124">
        <f>IF(PhieuBauCu!$B$2&gt;7,IF(LEN($B39)=0,"",IF(AND($B39&gt;0,VALUE(SUBSTITUTE($B39,"8","0"))=$B39),1,0)),"")</f>
        <v>0</v>
      </c>
      <c r="L39" s="124">
        <f>IF(PhieuBauCu!$B$2&gt;8,IF(LEN($B39)=0,"",IF(AND($B39&gt;0,VALUE(SUBSTITUTE($B39,"9","0"))=$B39),1,0)),"")</f>
        <v>1</v>
      </c>
      <c r="M39" s="126">
        <f t="shared" si="1"/>
        <v>1</v>
      </c>
      <c r="N39" s="24">
        <f>IF(AND(M39&lt;=PhieuBauCu!$B$13,M39&gt;=1),1,0)</f>
        <v>1</v>
      </c>
    </row>
    <row r="40" spans="1:14" ht="28.5" customHeight="1" x14ac:dyDescent="0.25">
      <c r="A40" s="124">
        <v>34</v>
      </c>
      <c r="B40" s="1">
        <v>123456789</v>
      </c>
      <c r="C40" s="125" t="str">
        <f t="shared" si="0"/>
        <v>Not Ok</v>
      </c>
      <c r="D40" s="124">
        <f>IF(PhieuBauCu!$B$2&gt;0,IF(LEN($B40)=0,"",IF(AND($B40&gt;0,VALUE(SUBSTITUTE($B40,"1","0"))=$B40),1,0)),"")</f>
        <v>0</v>
      </c>
      <c r="E40" s="124">
        <f>IF(PhieuBauCu!$B$2&gt;1,IF(LEN($B40)=0,"",IF(AND($B40&gt;0,VALUE(SUBSTITUTE($B40,"2","0"))=$B40),1,0)),"")</f>
        <v>0</v>
      </c>
      <c r="F40" s="124">
        <f>IF(PhieuBauCu!$B$2&gt;2,IF(LEN($B40)=0,"",IF(AND($B40&gt;0,VALUE(SUBSTITUTE($B40,"3","0"))=$B40),1,0)),"")</f>
        <v>0</v>
      </c>
      <c r="G40" s="124">
        <f>IF(PhieuBauCu!$B$2&gt;3,IF(LEN($B40)=0,"",IF(AND($B40&gt;0,VALUE(SUBSTITUTE($B40,"4","0"))=$B40),1,0)),"")</f>
        <v>0</v>
      </c>
      <c r="H40" s="124">
        <f>IF(PhieuBauCu!$B$2&gt;4,IF(LEN($B40)=0,"",IF(AND($B40&gt;0,VALUE(SUBSTITUTE($B40,"5","0"))=$B40),1,0)),"")</f>
        <v>0</v>
      </c>
      <c r="I40" s="124">
        <f>IF(PhieuBauCu!$B$2&gt;5,IF(LEN($B40)=0,"",IF(AND($B40&gt;0,VALUE(SUBSTITUTE($B40,"6","0"))=$B40),1,0)),"")</f>
        <v>0</v>
      </c>
      <c r="J40" s="124">
        <f>IF(PhieuBauCu!$B$2&gt;6,IF(LEN($B40)=0,"",IF(AND($B40&gt;0,VALUE(SUBSTITUTE($B40,"7","0"))=$B40),1,0)),"")</f>
        <v>0</v>
      </c>
      <c r="K40" s="124">
        <f>IF(PhieuBauCu!$B$2&gt;7,IF(LEN($B40)=0,"",IF(AND($B40&gt;0,VALUE(SUBSTITUTE($B40,"8","0"))=$B40),1,0)),"")</f>
        <v>0</v>
      </c>
      <c r="L40" s="124">
        <f>IF(PhieuBauCu!$B$2&gt;8,IF(LEN($B40)=0,"",IF(AND($B40&gt;0,VALUE(SUBSTITUTE($B40,"9","0"))=$B40),1,0)),"")</f>
        <v>0</v>
      </c>
      <c r="M40" s="126">
        <f t="shared" si="1"/>
        <v>0</v>
      </c>
      <c r="N40" s="24">
        <f>IF(AND(M40&lt;=PhieuBauCu!$B$13,M40&gt;=1),1,0)</f>
        <v>0</v>
      </c>
    </row>
    <row r="41" spans="1:14" ht="28.5" customHeight="1" x14ac:dyDescent="0.25">
      <c r="A41" s="124">
        <v>35</v>
      </c>
      <c r="B41" s="1">
        <v>12</v>
      </c>
      <c r="C41" s="125" t="str">
        <f t="shared" si="0"/>
        <v>Ok</v>
      </c>
      <c r="D41" s="124">
        <f>IF(PhieuBauCu!$B$2&gt;0,IF(LEN($B41)=0,"",IF(AND($B41&gt;0,VALUE(SUBSTITUTE($B41,"1","0"))=$B41),1,0)),"")</f>
        <v>0</v>
      </c>
      <c r="E41" s="124">
        <f>IF(PhieuBauCu!$B$2&gt;1,IF(LEN($B41)=0,"",IF(AND($B41&gt;0,VALUE(SUBSTITUTE($B41,"2","0"))=$B41),1,0)),"")</f>
        <v>0</v>
      </c>
      <c r="F41" s="124">
        <f>IF(PhieuBauCu!$B$2&gt;2,IF(LEN($B41)=0,"",IF(AND($B41&gt;0,VALUE(SUBSTITUTE($B41,"3","0"))=$B41),1,0)),"")</f>
        <v>1</v>
      </c>
      <c r="G41" s="124">
        <f>IF(PhieuBauCu!$B$2&gt;3,IF(LEN($B41)=0,"",IF(AND($B41&gt;0,VALUE(SUBSTITUTE($B41,"4","0"))=$B41),1,0)),"")</f>
        <v>1</v>
      </c>
      <c r="H41" s="124">
        <f>IF(PhieuBauCu!$B$2&gt;4,IF(LEN($B41)=0,"",IF(AND($B41&gt;0,VALUE(SUBSTITUTE($B41,"5","0"))=$B41),1,0)),"")</f>
        <v>1</v>
      </c>
      <c r="I41" s="124">
        <f>IF(PhieuBauCu!$B$2&gt;5,IF(LEN($B41)=0,"",IF(AND($B41&gt;0,VALUE(SUBSTITUTE($B41,"6","0"))=$B41),1,0)),"")</f>
        <v>1</v>
      </c>
      <c r="J41" s="124">
        <f>IF(PhieuBauCu!$B$2&gt;6,IF(LEN($B41)=0,"",IF(AND($B41&gt;0,VALUE(SUBSTITUTE($B41,"7","0"))=$B41),1,0)),"")</f>
        <v>1</v>
      </c>
      <c r="K41" s="124">
        <f>IF(PhieuBauCu!$B$2&gt;7,IF(LEN($B41)=0,"",IF(AND($B41&gt;0,VALUE(SUBSTITUTE($B41,"8","0"))=$B41),1,0)),"")</f>
        <v>1</v>
      </c>
      <c r="L41" s="124">
        <f>IF(PhieuBauCu!$B$2&gt;8,IF(LEN($B41)=0,"",IF(AND($B41&gt;0,VALUE(SUBSTITUTE($B41,"9","0"))=$B41),1,0)),"")</f>
        <v>1</v>
      </c>
      <c r="M41" s="126">
        <f t="shared" si="1"/>
        <v>7</v>
      </c>
      <c r="N41" s="24">
        <f>IF(AND(M41&lt;=PhieuBauCu!$B$13,M41&gt;=1),1,0)</f>
        <v>1</v>
      </c>
    </row>
    <row r="42" spans="1:14" ht="28.5" customHeight="1" x14ac:dyDescent="0.25">
      <c r="A42" s="124">
        <v>36</v>
      </c>
      <c r="B42" s="1">
        <v>123</v>
      </c>
      <c r="C42" s="125" t="str">
        <f t="shared" si="0"/>
        <v>Ok</v>
      </c>
      <c r="D42" s="124">
        <f>IF(PhieuBauCu!$B$2&gt;0,IF(LEN($B42)=0,"",IF(AND($B42&gt;0,VALUE(SUBSTITUTE($B42,"1","0"))=$B42),1,0)),"")</f>
        <v>0</v>
      </c>
      <c r="E42" s="124">
        <f>IF(PhieuBauCu!$B$2&gt;1,IF(LEN($B42)=0,"",IF(AND($B42&gt;0,VALUE(SUBSTITUTE($B42,"2","0"))=$B42),1,0)),"")</f>
        <v>0</v>
      </c>
      <c r="F42" s="124">
        <f>IF(PhieuBauCu!$B$2&gt;2,IF(LEN($B42)=0,"",IF(AND($B42&gt;0,VALUE(SUBSTITUTE($B42,"3","0"))=$B42),1,0)),"")</f>
        <v>0</v>
      </c>
      <c r="G42" s="124">
        <f>IF(PhieuBauCu!$B$2&gt;3,IF(LEN($B42)=0,"",IF(AND($B42&gt;0,VALUE(SUBSTITUTE($B42,"4","0"))=$B42),1,0)),"")</f>
        <v>1</v>
      </c>
      <c r="H42" s="124">
        <f>IF(PhieuBauCu!$B$2&gt;4,IF(LEN($B42)=0,"",IF(AND($B42&gt;0,VALUE(SUBSTITUTE($B42,"5","0"))=$B42),1,0)),"")</f>
        <v>1</v>
      </c>
      <c r="I42" s="124">
        <f>IF(PhieuBauCu!$B$2&gt;5,IF(LEN($B42)=0,"",IF(AND($B42&gt;0,VALUE(SUBSTITUTE($B42,"6","0"))=$B42),1,0)),"")</f>
        <v>1</v>
      </c>
      <c r="J42" s="124">
        <f>IF(PhieuBauCu!$B$2&gt;6,IF(LEN($B42)=0,"",IF(AND($B42&gt;0,VALUE(SUBSTITUTE($B42,"7","0"))=$B42),1,0)),"")</f>
        <v>1</v>
      </c>
      <c r="K42" s="124">
        <f>IF(PhieuBauCu!$B$2&gt;7,IF(LEN($B42)=0,"",IF(AND($B42&gt;0,VALUE(SUBSTITUTE($B42,"8","0"))=$B42),1,0)),"")</f>
        <v>1</v>
      </c>
      <c r="L42" s="124">
        <f>IF(PhieuBauCu!$B$2&gt;8,IF(LEN($B42)=0,"",IF(AND($B42&gt;0,VALUE(SUBSTITUTE($B42,"9","0"))=$B42),1,0)),"")</f>
        <v>1</v>
      </c>
      <c r="M42" s="126">
        <f t="shared" si="1"/>
        <v>6</v>
      </c>
      <c r="N42" s="24">
        <f>IF(AND(M42&lt;=PhieuBauCu!$B$13,M42&gt;=1),1,0)</f>
        <v>1</v>
      </c>
    </row>
    <row r="43" spans="1:14" ht="28.5" customHeight="1" x14ac:dyDescent="0.25">
      <c r="A43" s="124">
        <v>37</v>
      </c>
      <c r="B43" s="1">
        <v>1234</v>
      </c>
      <c r="C43" s="125" t="str">
        <f t="shared" si="0"/>
        <v>Ok</v>
      </c>
      <c r="D43" s="124">
        <f>IF(PhieuBauCu!$B$2&gt;0,IF(LEN($B43)=0,"",IF(AND($B43&gt;0,VALUE(SUBSTITUTE($B43,"1","0"))=$B43),1,0)),"")</f>
        <v>0</v>
      </c>
      <c r="E43" s="124">
        <f>IF(PhieuBauCu!$B$2&gt;1,IF(LEN($B43)=0,"",IF(AND($B43&gt;0,VALUE(SUBSTITUTE($B43,"2","0"))=$B43),1,0)),"")</f>
        <v>0</v>
      </c>
      <c r="F43" s="124">
        <f>IF(PhieuBauCu!$B$2&gt;2,IF(LEN($B43)=0,"",IF(AND($B43&gt;0,VALUE(SUBSTITUTE($B43,"3","0"))=$B43),1,0)),"")</f>
        <v>0</v>
      </c>
      <c r="G43" s="124">
        <f>IF(PhieuBauCu!$B$2&gt;3,IF(LEN($B43)=0,"",IF(AND($B43&gt;0,VALUE(SUBSTITUTE($B43,"4","0"))=$B43),1,0)),"")</f>
        <v>0</v>
      </c>
      <c r="H43" s="124">
        <f>IF(PhieuBauCu!$B$2&gt;4,IF(LEN($B43)=0,"",IF(AND($B43&gt;0,VALUE(SUBSTITUTE($B43,"5","0"))=$B43),1,0)),"")</f>
        <v>1</v>
      </c>
      <c r="I43" s="124">
        <f>IF(PhieuBauCu!$B$2&gt;5,IF(LEN($B43)=0,"",IF(AND($B43&gt;0,VALUE(SUBSTITUTE($B43,"6","0"))=$B43),1,0)),"")</f>
        <v>1</v>
      </c>
      <c r="J43" s="124">
        <f>IF(PhieuBauCu!$B$2&gt;6,IF(LEN($B43)=0,"",IF(AND($B43&gt;0,VALUE(SUBSTITUTE($B43,"7","0"))=$B43),1,0)),"")</f>
        <v>1</v>
      </c>
      <c r="K43" s="124">
        <f>IF(PhieuBauCu!$B$2&gt;7,IF(LEN($B43)=0,"",IF(AND($B43&gt;0,VALUE(SUBSTITUTE($B43,"8","0"))=$B43),1,0)),"")</f>
        <v>1</v>
      </c>
      <c r="L43" s="124">
        <f>IF(PhieuBauCu!$B$2&gt;8,IF(LEN($B43)=0,"",IF(AND($B43&gt;0,VALUE(SUBSTITUTE($B43,"9","0"))=$B43),1,0)),"")</f>
        <v>1</v>
      </c>
      <c r="M43" s="126">
        <f t="shared" si="1"/>
        <v>5</v>
      </c>
      <c r="N43" s="24">
        <f>IF(AND(M43&lt;=PhieuBauCu!$B$13,M43&gt;=1),1,0)</f>
        <v>1</v>
      </c>
    </row>
    <row r="44" spans="1:14" ht="28.5" customHeight="1" x14ac:dyDescent="0.25">
      <c r="A44" s="124">
        <v>38</v>
      </c>
      <c r="B44" s="1">
        <v>123456</v>
      </c>
      <c r="C44" s="125" t="str">
        <f t="shared" si="0"/>
        <v>Ok</v>
      </c>
      <c r="D44" s="124">
        <f>IF(PhieuBauCu!$B$2&gt;0,IF(LEN($B44)=0,"",IF(AND($B44&gt;0,VALUE(SUBSTITUTE($B44,"1","0"))=$B44),1,0)),"")</f>
        <v>0</v>
      </c>
      <c r="E44" s="124">
        <f>IF(PhieuBauCu!$B$2&gt;1,IF(LEN($B44)=0,"",IF(AND($B44&gt;0,VALUE(SUBSTITUTE($B44,"2","0"))=$B44),1,0)),"")</f>
        <v>0</v>
      </c>
      <c r="F44" s="124">
        <f>IF(PhieuBauCu!$B$2&gt;2,IF(LEN($B44)=0,"",IF(AND($B44&gt;0,VALUE(SUBSTITUTE($B44,"3","0"))=$B44),1,0)),"")</f>
        <v>0</v>
      </c>
      <c r="G44" s="124">
        <f>IF(PhieuBauCu!$B$2&gt;3,IF(LEN($B44)=0,"",IF(AND($B44&gt;0,VALUE(SUBSTITUTE($B44,"4","0"))=$B44),1,0)),"")</f>
        <v>0</v>
      </c>
      <c r="H44" s="124">
        <f>IF(PhieuBauCu!$B$2&gt;4,IF(LEN($B44)=0,"",IF(AND($B44&gt;0,VALUE(SUBSTITUTE($B44,"5","0"))=$B44),1,0)),"")</f>
        <v>0</v>
      </c>
      <c r="I44" s="124">
        <f>IF(PhieuBauCu!$B$2&gt;5,IF(LEN($B44)=0,"",IF(AND($B44&gt;0,VALUE(SUBSTITUTE($B44,"6","0"))=$B44),1,0)),"")</f>
        <v>0</v>
      </c>
      <c r="J44" s="124">
        <f>IF(PhieuBauCu!$B$2&gt;6,IF(LEN($B44)=0,"",IF(AND($B44&gt;0,VALUE(SUBSTITUTE($B44,"7","0"))=$B44),1,0)),"")</f>
        <v>1</v>
      </c>
      <c r="K44" s="124">
        <f>IF(PhieuBauCu!$B$2&gt;7,IF(LEN($B44)=0,"",IF(AND($B44&gt;0,VALUE(SUBSTITUTE($B44,"8","0"))=$B44),1,0)),"")</f>
        <v>1</v>
      </c>
      <c r="L44" s="124">
        <f>IF(PhieuBauCu!$B$2&gt;8,IF(LEN($B44)=0,"",IF(AND($B44&gt;0,VALUE(SUBSTITUTE($B44,"9","0"))=$B44),1,0)),"")</f>
        <v>1</v>
      </c>
      <c r="M44" s="126">
        <f t="shared" si="1"/>
        <v>3</v>
      </c>
      <c r="N44" s="24">
        <f>IF(AND(M44&lt;=PhieuBauCu!$B$13,M44&gt;=1),1,0)</f>
        <v>1</v>
      </c>
    </row>
    <row r="45" spans="1:14" ht="28.5" customHeight="1" x14ac:dyDescent="0.25">
      <c r="A45" s="124">
        <v>39</v>
      </c>
      <c r="B45" s="1">
        <v>1234567</v>
      </c>
      <c r="C45" s="125" t="str">
        <f t="shared" si="0"/>
        <v>Ok</v>
      </c>
      <c r="D45" s="124">
        <f>IF(PhieuBauCu!$B$2&gt;0,IF(LEN($B45)=0,"",IF(AND($B45&gt;0,VALUE(SUBSTITUTE($B45,"1","0"))=$B45),1,0)),"")</f>
        <v>0</v>
      </c>
      <c r="E45" s="124">
        <f>IF(PhieuBauCu!$B$2&gt;1,IF(LEN($B45)=0,"",IF(AND($B45&gt;0,VALUE(SUBSTITUTE($B45,"2","0"))=$B45),1,0)),"")</f>
        <v>0</v>
      </c>
      <c r="F45" s="124">
        <f>IF(PhieuBauCu!$B$2&gt;2,IF(LEN($B45)=0,"",IF(AND($B45&gt;0,VALUE(SUBSTITUTE($B45,"3","0"))=$B45),1,0)),"")</f>
        <v>0</v>
      </c>
      <c r="G45" s="124">
        <f>IF(PhieuBauCu!$B$2&gt;3,IF(LEN($B45)=0,"",IF(AND($B45&gt;0,VALUE(SUBSTITUTE($B45,"4","0"))=$B45),1,0)),"")</f>
        <v>0</v>
      </c>
      <c r="H45" s="124">
        <f>IF(PhieuBauCu!$B$2&gt;4,IF(LEN($B45)=0,"",IF(AND($B45&gt;0,VALUE(SUBSTITUTE($B45,"5","0"))=$B45),1,0)),"")</f>
        <v>0</v>
      </c>
      <c r="I45" s="124">
        <f>IF(PhieuBauCu!$B$2&gt;5,IF(LEN($B45)=0,"",IF(AND($B45&gt;0,VALUE(SUBSTITUTE($B45,"6","0"))=$B45),1,0)),"")</f>
        <v>0</v>
      </c>
      <c r="J45" s="124">
        <f>IF(PhieuBauCu!$B$2&gt;6,IF(LEN($B45)=0,"",IF(AND($B45&gt;0,VALUE(SUBSTITUTE($B45,"7","0"))=$B45),1,0)),"")</f>
        <v>0</v>
      </c>
      <c r="K45" s="124">
        <f>IF(PhieuBauCu!$B$2&gt;7,IF(LEN($B45)=0,"",IF(AND($B45&gt;0,VALUE(SUBSTITUTE($B45,"8","0"))=$B45),1,0)),"")</f>
        <v>1</v>
      </c>
      <c r="L45" s="124">
        <f>IF(PhieuBauCu!$B$2&gt;8,IF(LEN($B45)=0,"",IF(AND($B45&gt;0,VALUE(SUBSTITUTE($B45,"9","0"))=$B45),1,0)),"")</f>
        <v>1</v>
      </c>
      <c r="M45" s="126">
        <f t="shared" si="1"/>
        <v>2</v>
      </c>
      <c r="N45" s="24">
        <f>IF(AND(M45&lt;=PhieuBauCu!$B$13,M45&gt;=1),1,0)</f>
        <v>1</v>
      </c>
    </row>
    <row r="46" spans="1:14" ht="28.5" customHeight="1" x14ac:dyDescent="0.25">
      <c r="A46" s="124">
        <v>40</v>
      </c>
      <c r="B46" s="1">
        <v>12345678</v>
      </c>
      <c r="C46" s="125" t="str">
        <f t="shared" si="0"/>
        <v>Ok</v>
      </c>
      <c r="D46" s="124">
        <f>IF(PhieuBauCu!$B$2&gt;0,IF(LEN($B46)=0,"",IF(AND($B46&gt;0,VALUE(SUBSTITUTE($B46,"1","0"))=$B46),1,0)),"")</f>
        <v>0</v>
      </c>
      <c r="E46" s="124">
        <f>IF(PhieuBauCu!$B$2&gt;1,IF(LEN($B46)=0,"",IF(AND($B46&gt;0,VALUE(SUBSTITUTE($B46,"2","0"))=$B46),1,0)),"")</f>
        <v>0</v>
      </c>
      <c r="F46" s="124">
        <f>IF(PhieuBauCu!$B$2&gt;2,IF(LEN($B46)=0,"",IF(AND($B46&gt;0,VALUE(SUBSTITUTE($B46,"3","0"))=$B46),1,0)),"")</f>
        <v>0</v>
      </c>
      <c r="G46" s="124">
        <f>IF(PhieuBauCu!$B$2&gt;3,IF(LEN($B46)=0,"",IF(AND($B46&gt;0,VALUE(SUBSTITUTE($B46,"4","0"))=$B46),1,0)),"")</f>
        <v>0</v>
      </c>
      <c r="H46" s="124">
        <f>IF(PhieuBauCu!$B$2&gt;4,IF(LEN($B46)=0,"",IF(AND($B46&gt;0,VALUE(SUBSTITUTE($B46,"5","0"))=$B46),1,0)),"")</f>
        <v>0</v>
      </c>
      <c r="I46" s="124">
        <f>IF(PhieuBauCu!$B$2&gt;5,IF(LEN($B46)=0,"",IF(AND($B46&gt;0,VALUE(SUBSTITUTE($B46,"6","0"))=$B46),1,0)),"")</f>
        <v>0</v>
      </c>
      <c r="J46" s="124">
        <f>IF(PhieuBauCu!$B$2&gt;6,IF(LEN($B46)=0,"",IF(AND($B46&gt;0,VALUE(SUBSTITUTE($B46,"7","0"))=$B46),1,0)),"")</f>
        <v>0</v>
      </c>
      <c r="K46" s="124">
        <f>IF(PhieuBauCu!$B$2&gt;7,IF(LEN($B46)=0,"",IF(AND($B46&gt;0,VALUE(SUBSTITUTE($B46,"8","0"))=$B46),1,0)),"")</f>
        <v>0</v>
      </c>
      <c r="L46" s="124">
        <f>IF(PhieuBauCu!$B$2&gt;8,IF(LEN($B46)=0,"",IF(AND($B46&gt;0,VALUE(SUBSTITUTE($B46,"9","0"))=$B46),1,0)),"")</f>
        <v>1</v>
      </c>
      <c r="M46" s="126">
        <f t="shared" si="1"/>
        <v>1</v>
      </c>
      <c r="N46" s="24">
        <f>IF(AND(M46&lt;=PhieuBauCu!$B$13,M46&gt;=1),1,0)</f>
        <v>1</v>
      </c>
    </row>
    <row r="47" spans="1:14" ht="28.5" customHeight="1" x14ac:dyDescent="0.25">
      <c r="A47" s="124">
        <v>41</v>
      </c>
      <c r="B47" s="1">
        <v>123456789</v>
      </c>
      <c r="C47" s="125" t="str">
        <f t="shared" si="0"/>
        <v>Not Ok</v>
      </c>
      <c r="D47" s="124">
        <f>IF(PhieuBauCu!$B$2&gt;0,IF(LEN($B47)=0,"",IF(AND($B47&gt;0,VALUE(SUBSTITUTE($B47,"1","0"))=$B47),1,0)),"")</f>
        <v>0</v>
      </c>
      <c r="E47" s="124">
        <f>IF(PhieuBauCu!$B$2&gt;1,IF(LEN($B47)=0,"",IF(AND($B47&gt;0,VALUE(SUBSTITUTE($B47,"2","0"))=$B47),1,0)),"")</f>
        <v>0</v>
      </c>
      <c r="F47" s="124">
        <f>IF(PhieuBauCu!$B$2&gt;2,IF(LEN($B47)=0,"",IF(AND($B47&gt;0,VALUE(SUBSTITUTE($B47,"3","0"))=$B47),1,0)),"")</f>
        <v>0</v>
      </c>
      <c r="G47" s="124">
        <f>IF(PhieuBauCu!$B$2&gt;3,IF(LEN($B47)=0,"",IF(AND($B47&gt;0,VALUE(SUBSTITUTE($B47,"4","0"))=$B47),1,0)),"")</f>
        <v>0</v>
      </c>
      <c r="H47" s="124">
        <f>IF(PhieuBauCu!$B$2&gt;4,IF(LEN($B47)=0,"",IF(AND($B47&gt;0,VALUE(SUBSTITUTE($B47,"5","0"))=$B47),1,0)),"")</f>
        <v>0</v>
      </c>
      <c r="I47" s="124">
        <f>IF(PhieuBauCu!$B$2&gt;5,IF(LEN($B47)=0,"",IF(AND($B47&gt;0,VALUE(SUBSTITUTE($B47,"6","0"))=$B47),1,0)),"")</f>
        <v>0</v>
      </c>
      <c r="J47" s="124">
        <f>IF(PhieuBauCu!$B$2&gt;6,IF(LEN($B47)=0,"",IF(AND($B47&gt;0,VALUE(SUBSTITUTE($B47,"7","0"))=$B47),1,0)),"")</f>
        <v>0</v>
      </c>
      <c r="K47" s="124">
        <f>IF(PhieuBauCu!$B$2&gt;7,IF(LEN($B47)=0,"",IF(AND($B47&gt;0,VALUE(SUBSTITUTE($B47,"8","0"))=$B47),1,0)),"")</f>
        <v>0</v>
      </c>
      <c r="L47" s="124">
        <f>IF(PhieuBauCu!$B$2&gt;8,IF(LEN($B47)=0,"",IF(AND($B47&gt;0,VALUE(SUBSTITUTE($B47,"9","0"))=$B47),1,0)),"")</f>
        <v>0</v>
      </c>
      <c r="M47" s="126">
        <f t="shared" si="1"/>
        <v>0</v>
      </c>
      <c r="N47" s="24">
        <f>IF(AND(M47&lt;=PhieuBauCu!$B$13,M47&gt;=1),1,0)</f>
        <v>0</v>
      </c>
    </row>
    <row r="48" spans="1:14" ht="28.5" customHeight="1" x14ac:dyDescent="0.25">
      <c r="A48" s="124">
        <v>42</v>
      </c>
      <c r="B48" s="1">
        <v>12</v>
      </c>
      <c r="C48" s="125" t="str">
        <f t="shared" si="0"/>
        <v>Ok</v>
      </c>
      <c r="D48" s="124">
        <f>IF(PhieuBauCu!$B$2&gt;0,IF(LEN($B48)=0,"",IF(AND($B48&gt;0,VALUE(SUBSTITUTE($B48,"1","0"))=$B48),1,0)),"")</f>
        <v>0</v>
      </c>
      <c r="E48" s="124">
        <f>IF(PhieuBauCu!$B$2&gt;1,IF(LEN($B48)=0,"",IF(AND($B48&gt;0,VALUE(SUBSTITUTE($B48,"2","0"))=$B48),1,0)),"")</f>
        <v>0</v>
      </c>
      <c r="F48" s="124">
        <f>IF(PhieuBauCu!$B$2&gt;2,IF(LEN($B48)=0,"",IF(AND($B48&gt;0,VALUE(SUBSTITUTE($B48,"3","0"))=$B48),1,0)),"")</f>
        <v>1</v>
      </c>
      <c r="G48" s="124">
        <f>IF(PhieuBauCu!$B$2&gt;3,IF(LEN($B48)=0,"",IF(AND($B48&gt;0,VALUE(SUBSTITUTE($B48,"4","0"))=$B48),1,0)),"")</f>
        <v>1</v>
      </c>
      <c r="H48" s="124">
        <f>IF(PhieuBauCu!$B$2&gt;4,IF(LEN($B48)=0,"",IF(AND($B48&gt;0,VALUE(SUBSTITUTE($B48,"5","0"))=$B48),1,0)),"")</f>
        <v>1</v>
      </c>
      <c r="I48" s="124">
        <f>IF(PhieuBauCu!$B$2&gt;5,IF(LEN($B48)=0,"",IF(AND($B48&gt;0,VALUE(SUBSTITUTE($B48,"6","0"))=$B48),1,0)),"")</f>
        <v>1</v>
      </c>
      <c r="J48" s="124">
        <f>IF(PhieuBauCu!$B$2&gt;6,IF(LEN($B48)=0,"",IF(AND($B48&gt;0,VALUE(SUBSTITUTE($B48,"7","0"))=$B48),1,0)),"")</f>
        <v>1</v>
      </c>
      <c r="K48" s="124">
        <f>IF(PhieuBauCu!$B$2&gt;7,IF(LEN($B48)=0,"",IF(AND($B48&gt;0,VALUE(SUBSTITUTE($B48,"8","0"))=$B48),1,0)),"")</f>
        <v>1</v>
      </c>
      <c r="L48" s="124">
        <f>IF(PhieuBauCu!$B$2&gt;8,IF(LEN($B48)=0,"",IF(AND($B48&gt;0,VALUE(SUBSTITUTE($B48,"9","0"))=$B48),1,0)),"")</f>
        <v>1</v>
      </c>
      <c r="M48" s="126">
        <f t="shared" si="1"/>
        <v>7</v>
      </c>
      <c r="N48" s="24">
        <f>IF(AND(M48&lt;=PhieuBauCu!$B$13,M48&gt;=1),1,0)</f>
        <v>1</v>
      </c>
    </row>
    <row r="49" spans="1:14" ht="28.5" customHeight="1" x14ac:dyDescent="0.25">
      <c r="A49" s="124">
        <v>43</v>
      </c>
      <c r="B49" s="1">
        <v>123</v>
      </c>
      <c r="C49" s="125" t="str">
        <f t="shared" si="0"/>
        <v>Ok</v>
      </c>
      <c r="D49" s="124">
        <f>IF(PhieuBauCu!$B$2&gt;0,IF(LEN($B49)=0,"",IF(AND($B49&gt;0,VALUE(SUBSTITUTE($B49,"1","0"))=$B49),1,0)),"")</f>
        <v>0</v>
      </c>
      <c r="E49" s="124">
        <f>IF(PhieuBauCu!$B$2&gt;1,IF(LEN($B49)=0,"",IF(AND($B49&gt;0,VALUE(SUBSTITUTE($B49,"2","0"))=$B49),1,0)),"")</f>
        <v>0</v>
      </c>
      <c r="F49" s="124">
        <f>IF(PhieuBauCu!$B$2&gt;2,IF(LEN($B49)=0,"",IF(AND($B49&gt;0,VALUE(SUBSTITUTE($B49,"3","0"))=$B49),1,0)),"")</f>
        <v>0</v>
      </c>
      <c r="G49" s="124">
        <f>IF(PhieuBauCu!$B$2&gt;3,IF(LEN($B49)=0,"",IF(AND($B49&gt;0,VALUE(SUBSTITUTE($B49,"4","0"))=$B49),1,0)),"")</f>
        <v>1</v>
      </c>
      <c r="H49" s="124">
        <f>IF(PhieuBauCu!$B$2&gt;4,IF(LEN($B49)=0,"",IF(AND($B49&gt;0,VALUE(SUBSTITUTE($B49,"5","0"))=$B49),1,0)),"")</f>
        <v>1</v>
      </c>
      <c r="I49" s="124">
        <f>IF(PhieuBauCu!$B$2&gt;5,IF(LEN($B49)=0,"",IF(AND($B49&gt;0,VALUE(SUBSTITUTE($B49,"6","0"))=$B49),1,0)),"")</f>
        <v>1</v>
      </c>
      <c r="J49" s="124">
        <f>IF(PhieuBauCu!$B$2&gt;6,IF(LEN($B49)=0,"",IF(AND($B49&gt;0,VALUE(SUBSTITUTE($B49,"7","0"))=$B49),1,0)),"")</f>
        <v>1</v>
      </c>
      <c r="K49" s="124">
        <f>IF(PhieuBauCu!$B$2&gt;7,IF(LEN($B49)=0,"",IF(AND($B49&gt;0,VALUE(SUBSTITUTE($B49,"8","0"))=$B49),1,0)),"")</f>
        <v>1</v>
      </c>
      <c r="L49" s="124">
        <f>IF(PhieuBauCu!$B$2&gt;8,IF(LEN($B49)=0,"",IF(AND($B49&gt;0,VALUE(SUBSTITUTE($B49,"9","0"))=$B49),1,0)),"")</f>
        <v>1</v>
      </c>
      <c r="M49" s="126">
        <f t="shared" si="1"/>
        <v>6</v>
      </c>
      <c r="N49" s="24">
        <f>IF(AND(M49&lt;=PhieuBauCu!$B$13,M49&gt;=1),1,0)</f>
        <v>1</v>
      </c>
    </row>
    <row r="50" spans="1:14" ht="28.5" customHeight="1" x14ac:dyDescent="0.25">
      <c r="A50" s="124">
        <v>44</v>
      </c>
      <c r="B50" s="1">
        <v>1234</v>
      </c>
      <c r="C50" s="125" t="str">
        <f t="shared" si="0"/>
        <v>Ok</v>
      </c>
      <c r="D50" s="124">
        <f>IF(PhieuBauCu!$B$2&gt;0,IF(LEN($B50)=0,"",IF(AND($B50&gt;0,VALUE(SUBSTITUTE($B50,"1","0"))=$B50),1,0)),"")</f>
        <v>0</v>
      </c>
      <c r="E50" s="124">
        <f>IF(PhieuBauCu!$B$2&gt;1,IF(LEN($B50)=0,"",IF(AND($B50&gt;0,VALUE(SUBSTITUTE($B50,"2","0"))=$B50),1,0)),"")</f>
        <v>0</v>
      </c>
      <c r="F50" s="124">
        <f>IF(PhieuBauCu!$B$2&gt;2,IF(LEN($B50)=0,"",IF(AND($B50&gt;0,VALUE(SUBSTITUTE($B50,"3","0"))=$B50),1,0)),"")</f>
        <v>0</v>
      </c>
      <c r="G50" s="124">
        <f>IF(PhieuBauCu!$B$2&gt;3,IF(LEN($B50)=0,"",IF(AND($B50&gt;0,VALUE(SUBSTITUTE($B50,"4","0"))=$B50),1,0)),"")</f>
        <v>0</v>
      </c>
      <c r="H50" s="124">
        <f>IF(PhieuBauCu!$B$2&gt;4,IF(LEN($B50)=0,"",IF(AND($B50&gt;0,VALUE(SUBSTITUTE($B50,"5","0"))=$B50),1,0)),"")</f>
        <v>1</v>
      </c>
      <c r="I50" s="124">
        <f>IF(PhieuBauCu!$B$2&gt;5,IF(LEN($B50)=0,"",IF(AND($B50&gt;0,VALUE(SUBSTITUTE($B50,"6","0"))=$B50),1,0)),"")</f>
        <v>1</v>
      </c>
      <c r="J50" s="124">
        <f>IF(PhieuBauCu!$B$2&gt;6,IF(LEN($B50)=0,"",IF(AND($B50&gt;0,VALUE(SUBSTITUTE($B50,"7","0"))=$B50),1,0)),"")</f>
        <v>1</v>
      </c>
      <c r="K50" s="124">
        <f>IF(PhieuBauCu!$B$2&gt;7,IF(LEN($B50)=0,"",IF(AND($B50&gt;0,VALUE(SUBSTITUTE($B50,"8","0"))=$B50),1,0)),"")</f>
        <v>1</v>
      </c>
      <c r="L50" s="124">
        <f>IF(PhieuBauCu!$B$2&gt;8,IF(LEN($B50)=0,"",IF(AND($B50&gt;0,VALUE(SUBSTITUTE($B50,"9","0"))=$B50),1,0)),"")</f>
        <v>1</v>
      </c>
      <c r="M50" s="126">
        <f t="shared" si="1"/>
        <v>5</v>
      </c>
      <c r="N50" s="24">
        <f>IF(AND(M50&lt;=PhieuBauCu!$B$13,M50&gt;=1),1,0)</f>
        <v>1</v>
      </c>
    </row>
    <row r="51" spans="1:14" ht="28.5" customHeight="1" x14ac:dyDescent="0.25">
      <c r="A51" s="124">
        <v>45</v>
      </c>
      <c r="B51" s="1">
        <v>123456</v>
      </c>
      <c r="C51" s="125" t="str">
        <f t="shared" si="0"/>
        <v>Ok</v>
      </c>
      <c r="D51" s="124">
        <f>IF(PhieuBauCu!$B$2&gt;0,IF(LEN($B51)=0,"",IF(AND($B51&gt;0,VALUE(SUBSTITUTE($B51,"1","0"))=$B51),1,0)),"")</f>
        <v>0</v>
      </c>
      <c r="E51" s="124">
        <f>IF(PhieuBauCu!$B$2&gt;1,IF(LEN($B51)=0,"",IF(AND($B51&gt;0,VALUE(SUBSTITUTE($B51,"2","0"))=$B51),1,0)),"")</f>
        <v>0</v>
      </c>
      <c r="F51" s="124">
        <f>IF(PhieuBauCu!$B$2&gt;2,IF(LEN($B51)=0,"",IF(AND($B51&gt;0,VALUE(SUBSTITUTE($B51,"3","0"))=$B51),1,0)),"")</f>
        <v>0</v>
      </c>
      <c r="G51" s="124">
        <f>IF(PhieuBauCu!$B$2&gt;3,IF(LEN($B51)=0,"",IF(AND($B51&gt;0,VALUE(SUBSTITUTE($B51,"4","0"))=$B51),1,0)),"")</f>
        <v>0</v>
      </c>
      <c r="H51" s="124">
        <f>IF(PhieuBauCu!$B$2&gt;4,IF(LEN($B51)=0,"",IF(AND($B51&gt;0,VALUE(SUBSTITUTE($B51,"5","0"))=$B51),1,0)),"")</f>
        <v>0</v>
      </c>
      <c r="I51" s="124">
        <f>IF(PhieuBauCu!$B$2&gt;5,IF(LEN($B51)=0,"",IF(AND($B51&gt;0,VALUE(SUBSTITUTE($B51,"6","0"))=$B51),1,0)),"")</f>
        <v>0</v>
      </c>
      <c r="J51" s="124">
        <f>IF(PhieuBauCu!$B$2&gt;6,IF(LEN($B51)=0,"",IF(AND($B51&gt;0,VALUE(SUBSTITUTE($B51,"7","0"))=$B51),1,0)),"")</f>
        <v>1</v>
      </c>
      <c r="K51" s="124">
        <f>IF(PhieuBauCu!$B$2&gt;7,IF(LEN($B51)=0,"",IF(AND($B51&gt;0,VALUE(SUBSTITUTE($B51,"8","0"))=$B51),1,0)),"")</f>
        <v>1</v>
      </c>
      <c r="L51" s="124">
        <f>IF(PhieuBauCu!$B$2&gt;8,IF(LEN($B51)=0,"",IF(AND($B51&gt;0,VALUE(SUBSTITUTE($B51,"9","0"))=$B51),1,0)),"")</f>
        <v>1</v>
      </c>
      <c r="M51" s="126">
        <f t="shared" si="1"/>
        <v>3</v>
      </c>
      <c r="N51" s="24">
        <f>IF(AND(M51&lt;=PhieuBauCu!$B$13,M51&gt;=1),1,0)</f>
        <v>1</v>
      </c>
    </row>
    <row r="52" spans="1:14" ht="28.5" customHeight="1" x14ac:dyDescent="0.25">
      <c r="A52" s="124">
        <v>46</v>
      </c>
      <c r="B52" s="1">
        <v>1234567</v>
      </c>
      <c r="C52" s="125" t="str">
        <f t="shared" si="0"/>
        <v>Ok</v>
      </c>
      <c r="D52" s="124">
        <f>IF(PhieuBauCu!$B$2&gt;0,IF(LEN($B52)=0,"",IF(AND($B52&gt;0,VALUE(SUBSTITUTE($B52,"1","0"))=$B52),1,0)),"")</f>
        <v>0</v>
      </c>
      <c r="E52" s="124">
        <f>IF(PhieuBauCu!$B$2&gt;1,IF(LEN($B52)=0,"",IF(AND($B52&gt;0,VALUE(SUBSTITUTE($B52,"2","0"))=$B52),1,0)),"")</f>
        <v>0</v>
      </c>
      <c r="F52" s="124">
        <f>IF(PhieuBauCu!$B$2&gt;2,IF(LEN($B52)=0,"",IF(AND($B52&gt;0,VALUE(SUBSTITUTE($B52,"3","0"))=$B52),1,0)),"")</f>
        <v>0</v>
      </c>
      <c r="G52" s="124">
        <f>IF(PhieuBauCu!$B$2&gt;3,IF(LEN($B52)=0,"",IF(AND($B52&gt;0,VALUE(SUBSTITUTE($B52,"4","0"))=$B52),1,0)),"")</f>
        <v>0</v>
      </c>
      <c r="H52" s="124">
        <f>IF(PhieuBauCu!$B$2&gt;4,IF(LEN($B52)=0,"",IF(AND($B52&gt;0,VALUE(SUBSTITUTE($B52,"5","0"))=$B52),1,0)),"")</f>
        <v>0</v>
      </c>
      <c r="I52" s="124">
        <f>IF(PhieuBauCu!$B$2&gt;5,IF(LEN($B52)=0,"",IF(AND($B52&gt;0,VALUE(SUBSTITUTE($B52,"6","0"))=$B52),1,0)),"")</f>
        <v>0</v>
      </c>
      <c r="J52" s="124">
        <f>IF(PhieuBauCu!$B$2&gt;6,IF(LEN($B52)=0,"",IF(AND($B52&gt;0,VALUE(SUBSTITUTE($B52,"7","0"))=$B52),1,0)),"")</f>
        <v>0</v>
      </c>
      <c r="K52" s="124">
        <f>IF(PhieuBauCu!$B$2&gt;7,IF(LEN($B52)=0,"",IF(AND($B52&gt;0,VALUE(SUBSTITUTE($B52,"8","0"))=$B52),1,0)),"")</f>
        <v>1</v>
      </c>
      <c r="L52" s="124">
        <f>IF(PhieuBauCu!$B$2&gt;8,IF(LEN($B52)=0,"",IF(AND($B52&gt;0,VALUE(SUBSTITUTE($B52,"9","0"))=$B52),1,0)),"")</f>
        <v>1</v>
      </c>
      <c r="M52" s="126">
        <f t="shared" si="1"/>
        <v>2</v>
      </c>
      <c r="N52" s="24">
        <f>IF(AND(M52&lt;=PhieuBauCu!$B$13,M52&gt;=1),1,0)</f>
        <v>1</v>
      </c>
    </row>
    <row r="53" spans="1:14" ht="28.5" customHeight="1" x14ac:dyDescent="0.25">
      <c r="A53" s="124">
        <v>47</v>
      </c>
      <c r="B53" s="1">
        <v>12345678</v>
      </c>
      <c r="C53" s="125" t="str">
        <f t="shared" si="0"/>
        <v>Ok</v>
      </c>
      <c r="D53" s="124">
        <f>IF(PhieuBauCu!$B$2&gt;0,IF(LEN($B53)=0,"",IF(AND($B53&gt;0,VALUE(SUBSTITUTE($B53,"1","0"))=$B53),1,0)),"")</f>
        <v>0</v>
      </c>
      <c r="E53" s="124">
        <f>IF(PhieuBauCu!$B$2&gt;1,IF(LEN($B53)=0,"",IF(AND($B53&gt;0,VALUE(SUBSTITUTE($B53,"2","0"))=$B53),1,0)),"")</f>
        <v>0</v>
      </c>
      <c r="F53" s="124">
        <f>IF(PhieuBauCu!$B$2&gt;2,IF(LEN($B53)=0,"",IF(AND($B53&gt;0,VALUE(SUBSTITUTE($B53,"3","0"))=$B53),1,0)),"")</f>
        <v>0</v>
      </c>
      <c r="G53" s="124">
        <f>IF(PhieuBauCu!$B$2&gt;3,IF(LEN($B53)=0,"",IF(AND($B53&gt;0,VALUE(SUBSTITUTE($B53,"4","0"))=$B53),1,0)),"")</f>
        <v>0</v>
      </c>
      <c r="H53" s="124">
        <f>IF(PhieuBauCu!$B$2&gt;4,IF(LEN($B53)=0,"",IF(AND($B53&gt;0,VALUE(SUBSTITUTE($B53,"5","0"))=$B53),1,0)),"")</f>
        <v>0</v>
      </c>
      <c r="I53" s="124">
        <f>IF(PhieuBauCu!$B$2&gt;5,IF(LEN($B53)=0,"",IF(AND($B53&gt;0,VALUE(SUBSTITUTE($B53,"6","0"))=$B53),1,0)),"")</f>
        <v>0</v>
      </c>
      <c r="J53" s="124">
        <f>IF(PhieuBauCu!$B$2&gt;6,IF(LEN($B53)=0,"",IF(AND($B53&gt;0,VALUE(SUBSTITUTE($B53,"7","0"))=$B53),1,0)),"")</f>
        <v>0</v>
      </c>
      <c r="K53" s="124">
        <f>IF(PhieuBauCu!$B$2&gt;7,IF(LEN($B53)=0,"",IF(AND($B53&gt;0,VALUE(SUBSTITUTE($B53,"8","0"))=$B53),1,0)),"")</f>
        <v>0</v>
      </c>
      <c r="L53" s="124">
        <f>IF(PhieuBauCu!$B$2&gt;8,IF(LEN($B53)=0,"",IF(AND($B53&gt;0,VALUE(SUBSTITUTE($B53,"9","0"))=$B53),1,0)),"")</f>
        <v>1</v>
      </c>
      <c r="M53" s="126">
        <f t="shared" si="1"/>
        <v>1</v>
      </c>
      <c r="N53" s="24">
        <f>IF(AND(M53&lt;=PhieuBauCu!$B$13,M53&gt;=1),1,0)</f>
        <v>1</v>
      </c>
    </row>
    <row r="54" spans="1:14" ht="28.5" customHeight="1" x14ac:dyDescent="0.25">
      <c r="A54" s="124">
        <v>48</v>
      </c>
      <c r="B54" s="1">
        <v>123456789</v>
      </c>
      <c r="C54" s="125" t="str">
        <f t="shared" si="0"/>
        <v>Not Ok</v>
      </c>
      <c r="D54" s="124">
        <f>IF(PhieuBauCu!$B$2&gt;0,IF(LEN($B54)=0,"",IF(AND($B54&gt;0,VALUE(SUBSTITUTE($B54,"1","0"))=$B54),1,0)),"")</f>
        <v>0</v>
      </c>
      <c r="E54" s="124">
        <f>IF(PhieuBauCu!$B$2&gt;1,IF(LEN($B54)=0,"",IF(AND($B54&gt;0,VALUE(SUBSTITUTE($B54,"2","0"))=$B54),1,0)),"")</f>
        <v>0</v>
      </c>
      <c r="F54" s="124">
        <f>IF(PhieuBauCu!$B$2&gt;2,IF(LEN($B54)=0,"",IF(AND($B54&gt;0,VALUE(SUBSTITUTE($B54,"3","0"))=$B54),1,0)),"")</f>
        <v>0</v>
      </c>
      <c r="G54" s="124">
        <f>IF(PhieuBauCu!$B$2&gt;3,IF(LEN($B54)=0,"",IF(AND($B54&gt;0,VALUE(SUBSTITUTE($B54,"4","0"))=$B54),1,0)),"")</f>
        <v>0</v>
      </c>
      <c r="H54" s="124">
        <f>IF(PhieuBauCu!$B$2&gt;4,IF(LEN($B54)=0,"",IF(AND($B54&gt;0,VALUE(SUBSTITUTE($B54,"5","0"))=$B54),1,0)),"")</f>
        <v>0</v>
      </c>
      <c r="I54" s="124">
        <f>IF(PhieuBauCu!$B$2&gt;5,IF(LEN($B54)=0,"",IF(AND($B54&gt;0,VALUE(SUBSTITUTE($B54,"6","0"))=$B54),1,0)),"")</f>
        <v>0</v>
      </c>
      <c r="J54" s="124">
        <f>IF(PhieuBauCu!$B$2&gt;6,IF(LEN($B54)=0,"",IF(AND($B54&gt;0,VALUE(SUBSTITUTE($B54,"7","0"))=$B54),1,0)),"")</f>
        <v>0</v>
      </c>
      <c r="K54" s="124">
        <f>IF(PhieuBauCu!$B$2&gt;7,IF(LEN($B54)=0,"",IF(AND($B54&gt;0,VALUE(SUBSTITUTE($B54,"8","0"))=$B54),1,0)),"")</f>
        <v>0</v>
      </c>
      <c r="L54" s="124">
        <f>IF(PhieuBauCu!$B$2&gt;8,IF(LEN($B54)=0,"",IF(AND($B54&gt;0,VALUE(SUBSTITUTE($B54,"9","0"))=$B54),1,0)),"")</f>
        <v>0</v>
      </c>
      <c r="M54" s="126">
        <f t="shared" si="1"/>
        <v>0</v>
      </c>
      <c r="N54" s="24">
        <f>IF(AND(M54&lt;=PhieuBauCu!$B$13,M54&gt;=1),1,0)</f>
        <v>0</v>
      </c>
    </row>
    <row r="55" spans="1:14" ht="28.5" customHeight="1" x14ac:dyDescent="0.25">
      <c r="A55" s="124">
        <v>49</v>
      </c>
      <c r="B55" s="1">
        <v>12</v>
      </c>
      <c r="C55" s="125" t="str">
        <f t="shared" si="0"/>
        <v>Ok</v>
      </c>
      <c r="D55" s="124">
        <f>IF(PhieuBauCu!$B$2&gt;0,IF(LEN($B55)=0,"",IF(AND($B55&gt;0,VALUE(SUBSTITUTE($B55,"1","0"))=$B55),1,0)),"")</f>
        <v>0</v>
      </c>
      <c r="E55" s="124">
        <f>IF(PhieuBauCu!$B$2&gt;1,IF(LEN($B55)=0,"",IF(AND($B55&gt;0,VALUE(SUBSTITUTE($B55,"2","0"))=$B55),1,0)),"")</f>
        <v>0</v>
      </c>
      <c r="F55" s="124">
        <f>IF(PhieuBauCu!$B$2&gt;2,IF(LEN($B55)=0,"",IF(AND($B55&gt;0,VALUE(SUBSTITUTE($B55,"3","0"))=$B55),1,0)),"")</f>
        <v>1</v>
      </c>
      <c r="G55" s="124">
        <f>IF(PhieuBauCu!$B$2&gt;3,IF(LEN($B55)=0,"",IF(AND($B55&gt;0,VALUE(SUBSTITUTE($B55,"4","0"))=$B55),1,0)),"")</f>
        <v>1</v>
      </c>
      <c r="H55" s="124">
        <f>IF(PhieuBauCu!$B$2&gt;4,IF(LEN($B55)=0,"",IF(AND($B55&gt;0,VALUE(SUBSTITUTE($B55,"5","0"))=$B55),1,0)),"")</f>
        <v>1</v>
      </c>
      <c r="I55" s="124">
        <f>IF(PhieuBauCu!$B$2&gt;5,IF(LEN($B55)=0,"",IF(AND($B55&gt;0,VALUE(SUBSTITUTE($B55,"6","0"))=$B55),1,0)),"")</f>
        <v>1</v>
      </c>
      <c r="J55" s="124">
        <f>IF(PhieuBauCu!$B$2&gt;6,IF(LEN($B55)=0,"",IF(AND($B55&gt;0,VALUE(SUBSTITUTE($B55,"7","0"))=$B55),1,0)),"")</f>
        <v>1</v>
      </c>
      <c r="K55" s="124">
        <f>IF(PhieuBauCu!$B$2&gt;7,IF(LEN($B55)=0,"",IF(AND($B55&gt;0,VALUE(SUBSTITUTE($B55,"8","0"))=$B55),1,0)),"")</f>
        <v>1</v>
      </c>
      <c r="L55" s="124">
        <f>IF(PhieuBauCu!$B$2&gt;8,IF(LEN($B55)=0,"",IF(AND($B55&gt;0,VALUE(SUBSTITUTE($B55,"9","0"))=$B55),1,0)),"")</f>
        <v>1</v>
      </c>
      <c r="M55" s="126">
        <f t="shared" si="1"/>
        <v>7</v>
      </c>
      <c r="N55" s="24">
        <f>IF(AND(M55&lt;=PhieuBauCu!$B$13,M55&gt;=1),1,0)</f>
        <v>1</v>
      </c>
    </row>
    <row r="56" spans="1:14" ht="28.5" customHeight="1" x14ac:dyDescent="0.25">
      <c r="A56" s="124">
        <v>50</v>
      </c>
      <c r="B56" s="1">
        <v>123</v>
      </c>
      <c r="C56" s="125" t="str">
        <f t="shared" si="0"/>
        <v>Ok</v>
      </c>
      <c r="D56" s="124">
        <f>IF(PhieuBauCu!$B$2&gt;0,IF(LEN($B56)=0,"",IF(AND($B56&gt;0,VALUE(SUBSTITUTE($B56,"1","0"))=$B56),1,0)),"")</f>
        <v>0</v>
      </c>
      <c r="E56" s="124">
        <f>IF(PhieuBauCu!$B$2&gt;1,IF(LEN($B56)=0,"",IF(AND($B56&gt;0,VALUE(SUBSTITUTE($B56,"2","0"))=$B56),1,0)),"")</f>
        <v>0</v>
      </c>
      <c r="F56" s="124">
        <f>IF(PhieuBauCu!$B$2&gt;2,IF(LEN($B56)=0,"",IF(AND($B56&gt;0,VALUE(SUBSTITUTE($B56,"3","0"))=$B56),1,0)),"")</f>
        <v>0</v>
      </c>
      <c r="G56" s="124">
        <f>IF(PhieuBauCu!$B$2&gt;3,IF(LEN($B56)=0,"",IF(AND($B56&gt;0,VALUE(SUBSTITUTE($B56,"4","0"))=$B56),1,0)),"")</f>
        <v>1</v>
      </c>
      <c r="H56" s="124">
        <f>IF(PhieuBauCu!$B$2&gt;4,IF(LEN($B56)=0,"",IF(AND($B56&gt;0,VALUE(SUBSTITUTE($B56,"5","0"))=$B56),1,0)),"")</f>
        <v>1</v>
      </c>
      <c r="I56" s="124">
        <f>IF(PhieuBauCu!$B$2&gt;5,IF(LEN($B56)=0,"",IF(AND($B56&gt;0,VALUE(SUBSTITUTE($B56,"6","0"))=$B56),1,0)),"")</f>
        <v>1</v>
      </c>
      <c r="J56" s="124">
        <f>IF(PhieuBauCu!$B$2&gt;6,IF(LEN($B56)=0,"",IF(AND($B56&gt;0,VALUE(SUBSTITUTE($B56,"7","0"))=$B56),1,0)),"")</f>
        <v>1</v>
      </c>
      <c r="K56" s="124">
        <f>IF(PhieuBauCu!$B$2&gt;7,IF(LEN($B56)=0,"",IF(AND($B56&gt;0,VALUE(SUBSTITUTE($B56,"8","0"))=$B56),1,0)),"")</f>
        <v>1</v>
      </c>
      <c r="L56" s="124">
        <f>IF(PhieuBauCu!$B$2&gt;8,IF(LEN($B56)=0,"",IF(AND($B56&gt;0,VALUE(SUBSTITUTE($B56,"9","0"))=$B56),1,0)),"")</f>
        <v>1</v>
      </c>
      <c r="M56" s="126">
        <f t="shared" si="1"/>
        <v>6</v>
      </c>
      <c r="N56" s="24">
        <f>IF(AND(M56&lt;=PhieuBauCu!$B$13,M56&gt;=1),1,0)</f>
        <v>1</v>
      </c>
    </row>
    <row r="57" spans="1:14" ht="28.5" customHeight="1" x14ac:dyDescent="0.25">
      <c r="A57" s="124">
        <v>51</v>
      </c>
      <c r="B57" s="1">
        <v>1234</v>
      </c>
      <c r="C57" s="125" t="str">
        <f t="shared" si="0"/>
        <v>Ok</v>
      </c>
      <c r="D57" s="124">
        <f>IF(PhieuBauCu!$B$2&gt;0,IF(LEN($B57)=0,"",IF(AND($B57&gt;0,VALUE(SUBSTITUTE($B57,"1","0"))=$B57),1,0)),"")</f>
        <v>0</v>
      </c>
      <c r="E57" s="124">
        <f>IF(PhieuBauCu!$B$2&gt;1,IF(LEN($B57)=0,"",IF(AND($B57&gt;0,VALUE(SUBSTITUTE($B57,"2","0"))=$B57),1,0)),"")</f>
        <v>0</v>
      </c>
      <c r="F57" s="124">
        <f>IF(PhieuBauCu!$B$2&gt;2,IF(LEN($B57)=0,"",IF(AND($B57&gt;0,VALUE(SUBSTITUTE($B57,"3","0"))=$B57),1,0)),"")</f>
        <v>0</v>
      </c>
      <c r="G57" s="124">
        <f>IF(PhieuBauCu!$B$2&gt;3,IF(LEN($B57)=0,"",IF(AND($B57&gt;0,VALUE(SUBSTITUTE($B57,"4","0"))=$B57),1,0)),"")</f>
        <v>0</v>
      </c>
      <c r="H57" s="124">
        <f>IF(PhieuBauCu!$B$2&gt;4,IF(LEN($B57)=0,"",IF(AND($B57&gt;0,VALUE(SUBSTITUTE($B57,"5","0"))=$B57),1,0)),"")</f>
        <v>1</v>
      </c>
      <c r="I57" s="124">
        <f>IF(PhieuBauCu!$B$2&gt;5,IF(LEN($B57)=0,"",IF(AND($B57&gt;0,VALUE(SUBSTITUTE($B57,"6","0"))=$B57),1,0)),"")</f>
        <v>1</v>
      </c>
      <c r="J57" s="124">
        <f>IF(PhieuBauCu!$B$2&gt;6,IF(LEN($B57)=0,"",IF(AND($B57&gt;0,VALUE(SUBSTITUTE($B57,"7","0"))=$B57),1,0)),"")</f>
        <v>1</v>
      </c>
      <c r="K57" s="124">
        <f>IF(PhieuBauCu!$B$2&gt;7,IF(LEN($B57)=0,"",IF(AND($B57&gt;0,VALUE(SUBSTITUTE($B57,"8","0"))=$B57),1,0)),"")</f>
        <v>1</v>
      </c>
      <c r="L57" s="124">
        <f>IF(PhieuBauCu!$B$2&gt;8,IF(LEN($B57)=0,"",IF(AND($B57&gt;0,VALUE(SUBSTITUTE($B57,"9","0"))=$B57),1,0)),"")</f>
        <v>1</v>
      </c>
      <c r="M57" s="126">
        <f t="shared" si="1"/>
        <v>5</v>
      </c>
      <c r="N57" s="24">
        <f>IF(AND(M57&lt;=PhieuBauCu!$B$13,M57&gt;=1),1,0)</f>
        <v>1</v>
      </c>
    </row>
    <row r="58" spans="1:14" ht="28.5" customHeight="1" x14ac:dyDescent="0.25">
      <c r="A58" s="124">
        <v>52</v>
      </c>
      <c r="B58" s="1">
        <v>123456</v>
      </c>
      <c r="C58" s="125" t="str">
        <f t="shared" si="0"/>
        <v>Ok</v>
      </c>
      <c r="D58" s="124">
        <f>IF(PhieuBauCu!$B$2&gt;0,IF(LEN($B58)=0,"",IF(AND($B58&gt;0,VALUE(SUBSTITUTE($B58,"1","0"))=$B58),1,0)),"")</f>
        <v>0</v>
      </c>
      <c r="E58" s="124">
        <f>IF(PhieuBauCu!$B$2&gt;1,IF(LEN($B58)=0,"",IF(AND($B58&gt;0,VALUE(SUBSTITUTE($B58,"2","0"))=$B58),1,0)),"")</f>
        <v>0</v>
      </c>
      <c r="F58" s="124">
        <f>IF(PhieuBauCu!$B$2&gt;2,IF(LEN($B58)=0,"",IF(AND($B58&gt;0,VALUE(SUBSTITUTE($B58,"3","0"))=$B58),1,0)),"")</f>
        <v>0</v>
      </c>
      <c r="G58" s="124">
        <f>IF(PhieuBauCu!$B$2&gt;3,IF(LEN($B58)=0,"",IF(AND($B58&gt;0,VALUE(SUBSTITUTE($B58,"4","0"))=$B58),1,0)),"")</f>
        <v>0</v>
      </c>
      <c r="H58" s="124">
        <f>IF(PhieuBauCu!$B$2&gt;4,IF(LEN($B58)=0,"",IF(AND($B58&gt;0,VALUE(SUBSTITUTE($B58,"5","0"))=$B58),1,0)),"")</f>
        <v>0</v>
      </c>
      <c r="I58" s="124">
        <f>IF(PhieuBauCu!$B$2&gt;5,IF(LEN($B58)=0,"",IF(AND($B58&gt;0,VALUE(SUBSTITUTE($B58,"6","0"))=$B58),1,0)),"")</f>
        <v>0</v>
      </c>
      <c r="J58" s="124">
        <f>IF(PhieuBauCu!$B$2&gt;6,IF(LEN($B58)=0,"",IF(AND($B58&gt;0,VALUE(SUBSTITUTE($B58,"7","0"))=$B58),1,0)),"")</f>
        <v>1</v>
      </c>
      <c r="K58" s="124">
        <f>IF(PhieuBauCu!$B$2&gt;7,IF(LEN($B58)=0,"",IF(AND($B58&gt;0,VALUE(SUBSTITUTE($B58,"8","0"))=$B58),1,0)),"")</f>
        <v>1</v>
      </c>
      <c r="L58" s="124">
        <f>IF(PhieuBauCu!$B$2&gt;8,IF(LEN($B58)=0,"",IF(AND($B58&gt;0,VALUE(SUBSTITUTE($B58,"9","0"))=$B58),1,0)),"")</f>
        <v>1</v>
      </c>
      <c r="M58" s="126">
        <f t="shared" si="1"/>
        <v>3</v>
      </c>
      <c r="N58" s="24">
        <f>IF(AND(M58&lt;=PhieuBauCu!$B$13,M58&gt;=1),1,0)</f>
        <v>1</v>
      </c>
    </row>
    <row r="59" spans="1:14" ht="28.5" customHeight="1" x14ac:dyDescent="0.25">
      <c r="A59" s="124">
        <v>53</v>
      </c>
      <c r="B59" s="1">
        <v>1234567</v>
      </c>
      <c r="C59" s="125" t="str">
        <f t="shared" si="0"/>
        <v>Ok</v>
      </c>
      <c r="D59" s="124">
        <f>IF(PhieuBauCu!$B$2&gt;0,IF(LEN($B59)=0,"",IF(AND($B59&gt;0,VALUE(SUBSTITUTE($B59,"1","0"))=$B59),1,0)),"")</f>
        <v>0</v>
      </c>
      <c r="E59" s="124">
        <f>IF(PhieuBauCu!$B$2&gt;1,IF(LEN($B59)=0,"",IF(AND($B59&gt;0,VALUE(SUBSTITUTE($B59,"2","0"))=$B59),1,0)),"")</f>
        <v>0</v>
      </c>
      <c r="F59" s="124">
        <f>IF(PhieuBauCu!$B$2&gt;2,IF(LEN($B59)=0,"",IF(AND($B59&gt;0,VALUE(SUBSTITUTE($B59,"3","0"))=$B59),1,0)),"")</f>
        <v>0</v>
      </c>
      <c r="G59" s="124">
        <f>IF(PhieuBauCu!$B$2&gt;3,IF(LEN($B59)=0,"",IF(AND($B59&gt;0,VALUE(SUBSTITUTE($B59,"4","0"))=$B59),1,0)),"")</f>
        <v>0</v>
      </c>
      <c r="H59" s="124">
        <f>IF(PhieuBauCu!$B$2&gt;4,IF(LEN($B59)=0,"",IF(AND($B59&gt;0,VALUE(SUBSTITUTE($B59,"5","0"))=$B59),1,0)),"")</f>
        <v>0</v>
      </c>
      <c r="I59" s="124">
        <f>IF(PhieuBauCu!$B$2&gt;5,IF(LEN($B59)=0,"",IF(AND($B59&gt;0,VALUE(SUBSTITUTE($B59,"6","0"))=$B59),1,0)),"")</f>
        <v>0</v>
      </c>
      <c r="J59" s="124">
        <f>IF(PhieuBauCu!$B$2&gt;6,IF(LEN($B59)=0,"",IF(AND($B59&gt;0,VALUE(SUBSTITUTE($B59,"7","0"))=$B59),1,0)),"")</f>
        <v>0</v>
      </c>
      <c r="K59" s="124">
        <f>IF(PhieuBauCu!$B$2&gt;7,IF(LEN($B59)=0,"",IF(AND($B59&gt;0,VALUE(SUBSTITUTE($B59,"8","0"))=$B59),1,0)),"")</f>
        <v>1</v>
      </c>
      <c r="L59" s="124">
        <f>IF(PhieuBauCu!$B$2&gt;8,IF(LEN($B59)=0,"",IF(AND($B59&gt;0,VALUE(SUBSTITUTE($B59,"9","0"))=$B59),1,0)),"")</f>
        <v>1</v>
      </c>
      <c r="M59" s="126">
        <f t="shared" si="1"/>
        <v>2</v>
      </c>
      <c r="N59" s="24">
        <f>IF(AND(M59&lt;=PhieuBauCu!$B$13,M59&gt;=1),1,0)</f>
        <v>1</v>
      </c>
    </row>
    <row r="60" spans="1:14" ht="28.5" customHeight="1" x14ac:dyDescent="0.25">
      <c r="A60" s="124">
        <v>54</v>
      </c>
      <c r="B60" s="1">
        <v>12345678</v>
      </c>
      <c r="C60" s="125" t="str">
        <f t="shared" si="0"/>
        <v>Ok</v>
      </c>
      <c r="D60" s="124">
        <f>IF(PhieuBauCu!$B$2&gt;0,IF(LEN($B60)=0,"",IF(AND($B60&gt;0,VALUE(SUBSTITUTE($B60,"1","0"))=$B60),1,0)),"")</f>
        <v>0</v>
      </c>
      <c r="E60" s="124">
        <f>IF(PhieuBauCu!$B$2&gt;1,IF(LEN($B60)=0,"",IF(AND($B60&gt;0,VALUE(SUBSTITUTE($B60,"2","0"))=$B60),1,0)),"")</f>
        <v>0</v>
      </c>
      <c r="F60" s="124">
        <f>IF(PhieuBauCu!$B$2&gt;2,IF(LEN($B60)=0,"",IF(AND($B60&gt;0,VALUE(SUBSTITUTE($B60,"3","0"))=$B60),1,0)),"")</f>
        <v>0</v>
      </c>
      <c r="G60" s="124">
        <f>IF(PhieuBauCu!$B$2&gt;3,IF(LEN($B60)=0,"",IF(AND($B60&gt;0,VALUE(SUBSTITUTE($B60,"4","0"))=$B60),1,0)),"")</f>
        <v>0</v>
      </c>
      <c r="H60" s="124">
        <f>IF(PhieuBauCu!$B$2&gt;4,IF(LEN($B60)=0,"",IF(AND($B60&gt;0,VALUE(SUBSTITUTE($B60,"5","0"))=$B60),1,0)),"")</f>
        <v>0</v>
      </c>
      <c r="I60" s="124">
        <f>IF(PhieuBauCu!$B$2&gt;5,IF(LEN($B60)=0,"",IF(AND($B60&gt;0,VALUE(SUBSTITUTE($B60,"6","0"))=$B60),1,0)),"")</f>
        <v>0</v>
      </c>
      <c r="J60" s="124">
        <f>IF(PhieuBauCu!$B$2&gt;6,IF(LEN($B60)=0,"",IF(AND($B60&gt;0,VALUE(SUBSTITUTE($B60,"7","0"))=$B60),1,0)),"")</f>
        <v>0</v>
      </c>
      <c r="K60" s="124">
        <f>IF(PhieuBauCu!$B$2&gt;7,IF(LEN($B60)=0,"",IF(AND($B60&gt;0,VALUE(SUBSTITUTE($B60,"8","0"))=$B60),1,0)),"")</f>
        <v>0</v>
      </c>
      <c r="L60" s="124">
        <f>IF(PhieuBauCu!$B$2&gt;8,IF(LEN($B60)=0,"",IF(AND($B60&gt;0,VALUE(SUBSTITUTE($B60,"9","0"))=$B60),1,0)),"")</f>
        <v>1</v>
      </c>
      <c r="M60" s="126">
        <f t="shared" si="1"/>
        <v>1</v>
      </c>
      <c r="N60" s="24">
        <f>IF(AND(M60&lt;=PhieuBauCu!$B$13,M60&gt;=1),1,0)</f>
        <v>1</v>
      </c>
    </row>
    <row r="61" spans="1:14" ht="28.5" customHeight="1" x14ac:dyDescent="0.25">
      <c r="A61" s="124">
        <v>55</v>
      </c>
      <c r="B61" s="1">
        <v>123456789</v>
      </c>
      <c r="C61" s="125" t="str">
        <f t="shared" si="0"/>
        <v>Not Ok</v>
      </c>
      <c r="D61" s="124">
        <f>IF(PhieuBauCu!$B$2&gt;0,IF(LEN($B61)=0,"",IF(AND($B61&gt;0,VALUE(SUBSTITUTE($B61,"1","0"))=$B61),1,0)),"")</f>
        <v>0</v>
      </c>
      <c r="E61" s="124">
        <f>IF(PhieuBauCu!$B$2&gt;1,IF(LEN($B61)=0,"",IF(AND($B61&gt;0,VALUE(SUBSTITUTE($B61,"2","0"))=$B61),1,0)),"")</f>
        <v>0</v>
      </c>
      <c r="F61" s="124">
        <f>IF(PhieuBauCu!$B$2&gt;2,IF(LEN($B61)=0,"",IF(AND($B61&gt;0,VALUE(SUBSTITUTE($B61,"3","0"))=$B61),1,0)),"")</f>
        <v>0</v>
      </c>
      <c r="G61" s="124">
        <f>IF(PhieuBauCu!$B$2&gt;3,IF(LEN($B61)=0,"",IF(AND($B61&gt;0,VALUE(SUBSTITUTE($B61,"4","0"))=$B61),1,0)),"")</f>
        <v>0</v>
      </c>
      <c r="H61" s="124">
        <f>IF(PhieuBauCu!$B$2&gt;4,IF(LEN($B61)=0,"",IF(AND($B61&gt;0,VALUE(SUBSTITUTE($B61,"5","0"))=$B61),1,0)),"")</f>
        <v>0</v>
      </c>
      <c r="I61" s="124">
        <f>IF(PhieuBauCu!$B$2&gt;5,IF(LEN($B61)=0,"",IF(AND($B61&gt;0,VALUE(SUBSTITUTE($B61,"6","0"))=$B61),1,0)),"")</f>
        <v>0</v>
      </c>
      <c r="J61" s="124">
        <f>IF(PhieuBauCu!$B$2&gt;6,IF(LEN($B61)=0,"",IF(AND($B61&gt;0,VALUE(SUBSTITUTE($B61,"7","0"))=$B61),1,0)),"")</f>
        <v>0</v>
      </c>
      <c r="K61" s="124">
        <f>IF(PhieuBauCu!$B$2&gt;7,IF(LEN($B61)=0,"",IF(AND($B61&gt;0,VALUE(SUBSTITUTE($B61,"8","0"))=$B61),1,0)),"")</f>
        <v>0</v>
      </c>
      <c r="L61" s="124">
        <f>IF(PhieuBauCu!$B$2&gt;8,IF(LEN($B61)=0,"",IF(AND($B61&gt;0,VALUE(SUBSTITUTE($B61,"9","0"))=$B61),1,0)),"")</f>
        <v>0</v>
      </c>
      <c r="M61" s="126">
        <f t="shared" si="1"/>
        <v>0</v>
      </c>
      <c r="N61" s="24">
        <f>IF(AND(M61&lt;=PhieuBauCu!$B$13,M61&gt;=1),1,0)</f>
        <v>0</v>
      </c>
    </row>
    <row r="62" spans="1:14" ht="28.5" customHeight="1" x14ac:dyDescent="0.25">
      <c r="A62" s="124">
        <v>56</v>
      </c>
      <c r="B62" s="1">
        <v>12</v>
      </c>
      <c r="C62" s="125" t="str">
        <f t="shared" si="0"/>
        <v>Ok</v>
      </c>
      <c r="D62" s="124">
        <f>IF(PhieuBauCu!$B$2&gt;0,IF(LEN($B62)=0,"",IF(AND($B62&gt;0,VALUE(SUBSTITUTE($B62,"1","0"))=$B62),1,0)),"")</f>
        <v>0</v>
      </c>
      <c r="E62" s="124">
        <f>IF(PhieuBauCu!$B$2&gt;1,IF(LEN($B62)=0,"",IF(AND($B62&gt;0,VALUE(SUBSTITUTE($B62,"2","0"))=$B62),1,0)),"")</f>
        <v>0</v>
      </c>
      <c r="F62" s="124">
        <f>IF(PhieuBauCu!$B$2&gt;2,IF(LEN($B62)=0,"",IF(AND($B62&gt;0,VALUE(SUBSTITUTE($B62,"3","0"))=$B62),1,0)),"")</f>
        <v>1</v>
      </c>
      <c r="G62" s="124">
        <f>IF(PhieuBauCu!$B$2&gt;3,IF(LEN($B62)=0,"",IF(AND($B62&gt;0,VALUE(SUBSTITUTE($B62,"4","0"))=$B62),1,0)),"")</f>
        <v>1</v>
      </c>
      <c r="H62" s="124">
        <f>IF(PhieuBauCu!$B$2&gt;4,IF(LEN($B62)=0,"",IF(AND($B62&gt;0,VALUE(SUBSTITUTE($B62,"5","0"))=$B62),1,0)),"")</f>
        <v>1</v>
      </c>
      <c r="I62" s="124">
        <f>IF(PhieuBauCu!$B$2&gt;5,IF(LEN($B62)=0,"",IF(AND($B62&gt;0,VALUE(SUBSTITUTE($B62,"6","0"))=$B62),1,0)),"")</f>
        <v>1</v>
      </c>
      <c r="J62" s="124">
        <f>IF(PhieuBauCu!$B$2&gt;6,IF(LEN($B62)=0,"",IF(AND($B62&gt;0,VALUE(SUBSTITUTE($B62,"7","0"))=$B62),1,0)),"")</f>
        <v>1</v>
      </c>
      <c r="K62" s="124">
        <f>IF(PhieuBauCu!$B$2&gt;7,IF(LEN($B62)=0,"",IF(AND($B62&gt;0,VALUE(SUBSTITUTE($B62,"8","0"))=$B62),1,0)),"")</f>
        <v>1</v>
      </c>
      <c r="L62" s="124">
        <f>IF(PhieuBauCu!$B$2&gt;8,IF(LEN($B62)=0,"",IF(AND($B62&gt;0,VALUE(SUBSTITUTE($B62,"9","0"))=$B62),1,0)),"")</f>
        <v>1</v>
      </c>
      <c r="M62" s="126">
        <f t="shared" si="1"/>
        <v>7</v>
      </c>
      <c r="N62" s="24">
        <f>IF(AND(M62&lt;=PhieuBauCu!$B$13,M62&gt;=1),1,0)</f>
        <v>1</v>
      </c>
    </row>
    <row r="63" spans="1:14" ht="28.5" customHeight="1" x14ac:dyDescent="0.25">
      <c r="A63" s="124">
        <v>57</v>
      </c>
      <c r="B63" s="1">
        <v>123</v>
      </c>
      <c r="C63" s="125" t="str">
        <f t="shared" si="0"/>
        <v>Ok</v>
      </c>
      <c r="D63" s="124">
        <f>IF(PhieuBauCu!$B$2&gt;0,IF(LEN($B63)=0,"",IF(AND($B63&gt;0,VALUE(SUBSTITUTE($B63,"1","0"))=$B63),1,0)),"")</f>
        <v>0</v>
      </c>
      <c r="E63" s="124">
        <f>IF(PhieuBauCu!$B$2&gt;1,IF(LEN($B63)=0,"",IF(AND($B63&gt;0,VALUE(SUBSTITUTE($B63,"2","0"))=$B63),1,0)),"")</f>
        <v>0</v>
      </c>
      <c r="F63" s="124">
        <f>IF(PhieuBauCu!$B$2&gt;2,IF(LEN($B63)=0,"",IF(AND($B63&gt;0,VALUE(SUBSTITUTE($B63,"3","0"))=$B63),1,0)),"")</f>
        <v>0</v>
      </c>
      <c r="G63" s="124">
        <f>IF(PhieuBauCu!$B$2&gt;3,IF(LEN($B63)=0,"",IF(AND($B63&gt;0,VALUE(SUBSTITUTE($B63,"4","0"))=$B63),1,0)),"")</f>
        <v>1</v>
      </c>
      <c r="H63" s="124">
        <f>IF(PhieuBauCu!$B$2&gt;4,IF(LEN($B63)=0,"",IF(AND($B63&gt;0,VALUE(SUBSTITUTE($B63,"5","0"))=$B63),1,0)),"")</f>
        <v>1</v>
      </c>
      <c r="I63" s="124">
        <f>IF(PhieuBauCu!$B$2&gt;5,IF(LEN($B63)=0,"",IF(AND($B63&gt;0,VALUE(SUBSTITUTE($B63,"6","0"))=$B63),1,0)),"")</f>
        <v>1</v>
      </c>
      <c r="J63" s="124">
        <f>IF(PhieuBauCu!$B$2&gt;6,IF(LEN($B63)=0,"",IF(AND($B63&gt;0,VALUE(SUBSTITUTE($B63,"7","0"))=$B63),1,0)),"")</f>
        <v>1</v>
      </c>
      <c r="K63" s="124">
        <f>IF(PhieuBauCu!$B$2&gt;7,IF(LEN($B63)=0,"",IF(AND($B63&gt;0,VALUE(SUBSTITUTE($B63,"8","0"))=$B63),1,0)),"")</f>
        <v>1</v>
      </c>
      <c r="L63" s="124">
        <f>IF(PhieuBauCu!$B$2&gt;8,IF(LEN($B63)=0,"",IF(AND($B63&gt;0,VALUE(SUBSTITUTE($B63,"9","0"))=$B63),1,0)),"")</f>
        <v>1</v>
      </c>
      <c r="M63" s="126">
        <f t="shared" si="1"/>
        <v>6</v>
      </c>
      <c r="N63" s="24">
        <f>IF(AND(M63&lt;=PhieuBauCu!$B$13,M63&gt;=1),1,0)</f>
        <v>1</v>
      </c>
    </row>
    <row r="64" spans="1:14" ht="28.5" customHeight="1" x14ac:dyDescent="0.25">
      <c r="A64" s="124">
        <v>58</v>
      </c>
      <c r="B64" s="1">
        <v>1234</v>
      </c>
      <c r="C64" s="125" t="str">
        <f t="shared" si="0"/>
        <v>Ok</v>
      </c>
      <c r="D64" s="124">
        <f>IF(PhieuBauCu!$B$2&gt;0,IF(LEN($B64)=0,"",IF(AND($B64&gt;0,VALUE(SUBSTITUTE($B64,"1","0"))=$B64),1,0)),"")</f>
        <v>0</v>
      </c>
      <c r="E64" s="124">
        <f>IF(PhieuBauCu!$B$2&gt;1,IF(LEN($B64)=0,"",IF(AND($B64&gt;0,VALUE(SUBSTITUTE($B64,"2","0"))=$B64),1,0)),"")</f>
        <v>0</v>
      </c>
      <c r="F64" s="124">
        <f>IF(PhieuBauCu!$B$2&gt;2,IF(LEN($B64)=0,"",IF(AND($B64&gt;0,VALUE(SUBSTITUTE($B64,"3","0"))=$B64),1,0)),"")</f>
        <v>0</v>
      </c>
      <c r="G64" s="124">
        <f>IF(PhieuBauCu!$B$2&gt;3,IF(LEN($B64)=0,"",IF(AND($B64&gt;0,VALUE(SUBSTITUTE($B64,"4","0"))=$B64),1,0)),"")</f>
        <v>0</v>
      </c>
      <c r="H64" s="124">
        <f>IF(PhieuBauCu!$B$2&gt;4,IF(LEN($B64)=0,"",IF(AND($B64&gt;0,VALUE(SUBSTITUTE($B64,"5","0"))=$B64),1,0)),"")</f>
        <v>1</v>
      </c>
      <c r="I64" s="124">
        <f>IF(PhieuBauCu!$B$2&gt;5,IF(LEN($B64)=0,"",IF(AND($B64&gt;0,VALUE(SUBSTITUTE($B64,"6","0"))=$B64),1,0)),"")</f>
        <v>1</v>
      </c>
      <c r="J64" s="124">
        <f>IF(PhieuBauCu!$B$2&gt;6,IF(LEN($B64)=0,"",IF(AND($B64&gt;0,VALUE(SUBSTITUTE($B64,"7","0"))=$B64),1,0)),"")</f>
        <v>1</v>
      </c>
      <c r="K64" s="124">
        <f>IF(PhieuBauCu!$B$2&gt;7,IF(LEN($B64)=0,"",IF(AND($B64&gt;0,VALUE(SUBSTITUTE($B64,"8","0"))=$B64),1,0)),"")</f>
        <v>1</v>
      </c>
      <c r="L64" s="124">
        <f>IF(PhieuBauCu!$B$2&gt;8,IF(LEN($B64)=0,"",IF(AND($B64&gt;0,VALUE(SUBSTITUTE($B64,"9","0"))=$B64),1,0)),"")</f>
        <v>1</v>
      </c>
      <c r="M64" s="126">
        <f t="shared" si="1"/>
        <v>5</v>
      </c>
      <c r="N64" s="24">
        <f>IF(AND(M64&lt;=PhieuBauCu!$B$13,M64&gt;=1),1,0)</f>
        <v>1</v>
      </c>
    </row>
    <row r="65" spans="1:14" ht="28.5" customHeight="1" x14ac:dyDescent="0.25">
      <c r="A65" s="124">
        <v>59</v>
      </c>
      <c r="B65" s="1">
        <v>123456</v>
      </c>
      <c r="C65" s="125" t="str">
        <f t="shared" si="0"/>
        <v>Ok</v>
      </c>
      <c r="D65" s="124">
        <f>IF(PhieuBauCu!$B$2&gt;0,IF(LEN($B65)=0,"",IF(AND($B65&gt;0,VALUE(SUBSTITUTE($B65,"1","0"))=$B65),1,0)),"")</f>
        <v>0</v>
      </c>
      <c r="E65" s="124">
        <f>IF(PhieuBauCu!$B$2&gt;1,IF(LEN($B65)=0,"",IF(AND($B65&gt;0,VALUE(SUBSTITUTE($B65,"2","0"))=$B65),1,0)),"")</f>
        <v>0</v>
      </c>
      <c r="F65" s="124">
        <f>IF(PhieuBauCu!$B$2&gt;2,IF(LEN($B65)=0,"",IF(AND($B65&gt;0,VALUE(SUBSTITUTE($B65,"3","0"))=$B65),1,0)),"")</f>
        <v>0</v>
      </c>
      <c r="G65" s="124">
        <f>IF(PhieuBauCu!$B$2&gt;3,IF(LEN($B65)=0,"",IF(AND($B65&gt;0,VALUE(SUBSTITUTE($B65,"4","0"))=$B65),1,0)),"")</f>
        <v>0</v>
      </c>
      <c r="H65" s="124">
        <f>IF(PhieuBauCu!$B$2&gt;4,IF(LEN($B65)=0,"",IF(AND($B65&gt;0,VALUE(SUBSTITUTE($B65,"5","0"))=$B65),1,0)),"")</f>
        <v>0</v>
      </c>
      <c r="I65" s="124">
        <f>IF(PhieuBauCu!$B$2&gt;5,IF(LEN($B65)=0,"",IF(AND($B65&gt;0,VALUE(SUBSTITUTE($B65,"6","0"))=$B65),1,0)),"")</f>
        <v>0</v>
      </c>
      <c r="J65" s="124">
        <f>IF(PhieuBauCu!$B$2&gt;6,IF(LEN($B65)=0,"",IF(AND($B65&gt;0,VALUE(SUBSTITUTE($B65,"7","0"))=$B65),1,0)),"")</f>
        <v>1</v>
      </c>
      <c r="K65" s="124">
        <f>IF(PhieuBauCu!$B$2&gt;7,IF(LEN($B65)=0,"",IF(AND($B65&gt;0,VALUE(SUBSTITUTE($B65,"8","0"))=$B65),1,0)),"")</f>
        <v>1</v>
      </c>
      <c r="L65" s="124">
        <f>IF(PhieuBauCu!$B$2&gt;8,IF(LEN($B65)=0,"",IF(AND($B65&gt;0,VALUE(SUBSTITUTE($B65,"9","0"))=$B65),1,0)),"")</f>
        <v>1</v>
      </c>
      <c r="M65" s="126">
        <f t="shared" si="1"/>
        <v>3</v>
      </c>
      <c r="N65" s="24">
        <f>IF(AND(M65&lt;=PhieuBauCu!$B$13,M65&gt;=1),1,0)</f>
        <v>1</v>
      </c>
    </row>
    <row r="66" spans="1:14" ht="28.5" customHeight="1" x14ac:dyDescent="0.25">
      <c r="A66" s="124">
        <v>60</v>
      </c>
      <c r="B66" s="1">
        <v>1234567</v>
      </c>
      <c r="C66" s="125" t="str">
        <f t="shared" si="0"/>
        <v>Ok</v>
      </c>
      <c r="D66" s="124">
        <f>IF(PhieuBauCu!$B$2&gt;0,IF(LEN($B66)=0,"",IF(AND($B66&gt;0,VALUE(SUBSTITUTE($B66,"1","0"))=$B66),1,0)),"")</f>
        <v>0</v>
      </c>
      <c r="E66" s="124">
        <f>IF(PhieuBauCu!$B$2&gt;1,IF(LEN($B66)=0,"",IF(AND($B66&gt;0,VALUE(SUBSTITUTE($B66,"2","0"))=$B66),1,0)),"")</f>
        <v>0</v>
      </c>
      <c r="F66" s="124">
        <f>IF(PhieuBauCu!$B$2&gt;2,IF(LEN($B66)=0,"",IF(AND($B66&gt;0,VALUE(SUBSTITUTE($B66,"3","0"))=$B66),1,0)),"")</f>
        <v>0</v>
      </c>
      <c r="G66" s="124">
        <f>IF(PhieuBauCu!$B$2&gt;3,IF(LEN($B66)=0,"",IF(AND($B66&gt;0,VALUE(SUBSTITUTE($B66,"4","0"))=$B66),1,0)),"")</f>
        <v>0</v>
      </c>
      <c r="H66" s="124">
        <f>IF(PhieuBauCu!$B$2&gt;4,IF(LEN($B66)=0,"",IF(AND($B66&gt;0,VALUE(SUBSTITUTE($B66,"5","0"))=$B66),1,0)),"")</f>
        <v>0</v>
      </c>
      <c r="I66" s="124">
        <f>IF(PhieuBauCu!$B$2&gt;5,IF(LEN($B66)=0,"",IF(AND($B66&gt;0,VALUE(SUBSTITUTE($B66,"6","0"))=$B66),1,0)),"")</f>
        <v>0</v>
      </c>
      <c r="J66" s="124">
        <f>IF(PhieuBauCu!$B$2&gt;6,IF(LEN($B66)=0,"",IF(AND($B66&gt;0,VALUE(SUBSTITUTE($B66,"7","0"))=$B66),1,0)),"")</f>
        <v>0</v>
      </c>
      <c r="K66" s="124">
        <f>IF(PhieuBauCu!$B$2&gt;7,IF(LEN($B66)=0,"",IF(AND($B66&gt;0,VALUE(SUBSTITUTE($B66,"8","0"))=$B66),1,0)),"")</f>
        <v>1</v>
      </c>
      <c r="L66" s="124">
        <f>IF(PhieuBauCu!$B$2&gt;8,IF(LEN($B66)=0,"",IF(AND($B66&gt;0,VALUE(SUBSTITUTE($B66,"9","0"))=$B66),1,0)),"")</f>
        <v>1</v>
      </c>
      <c r="M66" s="126">
        <f t="shared" si="1"/>
        <v>2</v>
      </c>
      <c r="N66" s="24">
        <f>IF(AND(M66&lt;=PhieuBauCu!$B$13,M66&gt;=1),1,0)</f>
        <v>1</v>
      </c>
    </row>
    <row r="67" spans="1:14" ht="28.5" customHeight="1" x14ac:dyDescent="0.25">
      <c r="A67" s="124">
        <v>61</v>
      </c>
      <c r="B67" s="1">
        <v>12345678</v>
      </c>
      <c r="C67" s="125" t="str">
        <f t="shared" si="0"/>
        <v>Ok</v>
      </c>
      <c r="D67" s="124">
        <f>IF(PhieuBauCu!$B$2&gt;0,IF(LEN($B67)=0,"",IF(AND($B67&gt;0,VALUE(SUBSTITUTE($B67,"1","0"))=$B67),1,0)),"")</f>
        <v>0</v>
      </c>
      <c r="E67" s="124">
        <f>IF(PhieuBauCu!$B$2&gt;1,IF(LEN($B67)=0,"",IF(AND($B67&gt;0,VALUE(SUBSTITUTE($B67,"2","0"))=$B67),1,0)),"")</f>
        <v>0</v>
      </c>
      <c r="F67" s="124">
        <f>IF(PhieuBauCu!$B$2&gt;2,IF(LEN($B67)=0,"",IF(AND($B67&gt;0,VALUE(SUBSTITUTE($B67,"3","0"))=$B67),1,0)),"")</f>
        <v>0</v>
      </c>
      <c r="G67" s="124">
        <f>IF(PhieuBauCu!$B$2&gt;3,IF(LEN($B67)=0,"",IF(AND($B67&gt;0,VALUE(SUBSTITUTE($B67,"4","0"))=$B67),1,0)),"")</f>
        <v>0</v>
      </c>
      <c r="H67" s="124">
        <f>IF(PhieuBauCu!$B$2&gt;4,IF(LEN($B67)=0,"",IF(AND($B67&gt;0,VALUE(SUBSTITUTE($B67,"5","0"))=$B67),1,0)),"")</f>
        <v>0</v>
      </c>
      <c r="I67" s="124">
        <f>IF(PhieuBauCu!$B$2&gt;5,IF(LEN($B67)=0,"",IF(AND($B67&gt;0,VALUE(SUBSTITUTE($B67,"6","0"))=$B67),1,0)),"")</f>
        <v>0</v>
      </c>
      <c r="J67" s="124">
        <f>IF(PhieuBauCu!$B$2&gt;6,IF(LEN($B67)=0,"",IF(AND($B67&gt;0,VALUE(SUBSTITUTE($B67,"7","0"))=$B67),1,0)),"")</f>
        <v>0</v>
      </c>
      <c r="K67" s="124">
        <f>IF(PhieuBauCu!$B$2&gt;7,IF(LEN($B67)=0,"",IF(AND($B67&gt;0,VALUE(SUBSTITUTE($B67,"8","0"))=$B67),1,0)),"")</f>
        <v>0</v>
      </c>
      <c r="L67" s="124">
        <f>IF(PhieuBauCu!$B$2&gt;8,IF(LEN($B67)=0,"",IF(AND($B67&gt;0,VALUE(SUBSTITUTE($B67,"9","0"))=$B67),1,0)),"")</f>
        <v>1</v>
      </c>
      <c r="M67" s="126">
        <f t="shared" si="1"/>
        <v>1</v>
      </c>
      <c r="N67" s="24">
        <f>IF(AND(M67&lt;=PhieuBauCu!$B$13,M67&gt;=1),1,0)</f>
        <v>1</v>
      </c>
    </row>
    <row r="68" spans="1:14" ht="28.5" customHeight="1" x14ac:dyDescent="0.25">
      <c r="A68" s="124">
        <v>62</v>
      </c>
      <c r="B68" s="1">
        <v>123456789</v>
      </c>
      <c r="C68" s="125" t="str">
        <f t="shared" si="0"/>
        <v>Not Ok</v>
      </c>
      <c r="D68" s="124">
        <f>IF(PhieuBauCu!$B$2&gt;0,IF(LEN($B68)=0,"",IF(AND($B68&gt;0,VALUE(SUBSTITUTE($B68,"1","0"))=$B68),1,0)),"")</f>
        <v>0</v>
      </c>
      <c r="E68" s="124">
        <f>IF(PhieuBauCu!$B$2&gt;1,IF(LEN($B68)=0,"",IF(AND($B68&gt;0,VALUE(SUBSTITUTE($B68,"2","0"))=$B68),1,0)),"")</f>
        <v>0</v>
      </c>
      <c r="F68" s="124">
        <f>IF(PhieuBauCu!$B$2&gt;2,IF(LEN($B68)=0,"",IF(AND($B68&gt;0,VALUE(SUBSTITUTE($B68,"3","0"))=$B68),1,0)),"")</f>
        <v>0</v>
      </c>
      <c r="G68" s="124">
        <f>IF(PhieuBauCu!$B$2&gt;3,IF(LEN($B68)=0,"",IF(AND($B68&gt;0,VALUE(SUBSTITUTE($B68,"4","0"))=$B68),1,0)),"")</f>
        <v>0</v>
      </c>
      <c r="H68" s="124">
        <f>IF(PhieuBauCu!$B$2&gt;4,IF(LEN($B68)=0,"",IF(AND($B68&gt;0,VALUE(SUBSTITUTE($B68,"5","0"))=$B68),1,0)),"")</f>
        <v>0</v>
      </c>
      <c r="I68" s="124">
        <f>IF(PhieuBauCu!$B$2&gt;5,IF(LEN($B68)=0,"",IF(AND($B68&gt;0,VALUE(SUBSTITUTE($B68,"6","0"))=$B68),1,0)),"")</f>
        <v>0</v>
      </c>
      <c r="J68" s="124">
        <f>IF(PhieuBauCu!$B$2&gt;6,IF(LEN($B68)=0,"",IF(AND($B68&gt;0,VALUE(SUBSTITUTE($B68,"7","0"))=$B68),1,0)),"")</f>
        <v>0</v>
      </c>
      <c r="K68" s="124">
        <f>IF(PhieuBauCu!$B$2&gt;7,IF(LEN($B68)=0,"",IF(AND($B68&gt;0,VALUE(SUBSTITUTE($B68,"8","0"))=$B68),1,0)),"")</f>
        <v>0</v>
      </c>
      <c r="L68" s="124">
        <f>IF(PhieuBauCu!$B$2&gt;8,IF(LEN($B68)=0,"",IF(AND($B68&gt;0,VALUE(SUBSTITUTE($B68,"9","0"))=$B68),1,0)),"")</f>
        <v>0</v>
      </c>
      <c r="M68" s="126">
        <f t="shared" si="1"/>
        <v>0</v>
      </c>
      <c r="N68" s="24">
        <f>IF(AND(M68&lt;=PhieuBauCu!$B$13,M68&gt;=1),1,0)</f>
        <v>0</v>
      </c>
    </row>
    <row r="69" spans="1:14" ht="28.5" customHeight="1" x14ac:dyDescent="0.25">
      <c r="A69" s="124">
        <v>63</v>
      </c>
      <c r="B69" s="1">
        <v>12</v>
      </c>
      <c r="C69" s="125" t="str">
        <f t="shared" si="0"/>
        <v>Ok</v>
      </c>
      <c r="D69" s="124">
        <f>IF(PhieuBauCu!$B$2&gt;0,IF(LEN($B69)=0,"",IF(AND($B69&gt;0,VALUE(SUBSTITUTE($B69,"1","0"))=$B69),1,0)),"")</f>
        <v>0</v>
      </c>
      <c r="E69" s="124">
        <f>IF(PhieuBauCu!$B$2&gt;1,IF(LEN($B69)=0,"",IF(AND($B69&gt;0,VALUE(SUBSTITUTE($B69,"2","0"))=$B69),1,0)),"")</f>
        <v>0</v>
      </c>
      <c r="F69" s="124">
        <f>IF(PhieuBauCu!$B$2&gt;2,IF(LEN($B69)=0,"",IF(AND($B69&gt;0,VALUE(SUBSTITUTE($B69,"3","0"))=$B69),1,0)),"")</f>
        <v>1</v>
      </c>
      <c r="G69" s="124">
        <f>IF(PhieuBauCu!$B$2&gt;3,IF(LEN($B69)=0,"",IF(AND($B69&gt;0,VALUE(SUBSTITUTE($B69,"4","0"))=$B69),1,0)),"")</f>
        <v>1</v>
      </c>
      <c r="H69" s="124">
        <f>IF(PhieuBauCu!$B$2&gt;4,IF(LEN($B69)=0,"",IF(AND($B69&gt;0,VALUE(SUBSTITUTE($B69,"5","0"))=$B69),1,0)),"")</f>
        <v>1</v>
      </c>
      <c r="I69" s="124">
        <f>IF(PhieuBauCu!$B$2&gt;5,IF(LEN($B69)=0,"",IF(AND($B69&gt;0,VALUE(SUBSTITUTE($B69,"6","0"))=$B69),1,0)),"")</f>
        <v>1</v>
      </c>
      <c r="J69" s="124">
        <f>IF(PhieuBauCu!$B$2&gt;6,IF(LEN($B69)=0,"",IF(AND($B69&gt;0,VALUE(SUBSTITUTE($B69,"7","0"))=$B69),1,0)),"")</f>
        <v>1</v>
      </c>
      <c r="K69" s="124">
        <f>IF(PhieuBauCu!$B$2&gt;7,IF(LEN($B69)=0,"",IF(AND($B69&gt;0,VALUE(SUBSTITUTE($B69,"8","0"))=$B69),1,0)),"")</f>
        <v>1</v>
      </c>
      <c r="L69" s="124">
        <f>IF(PhieuBauCu!$B$2&gt;8,IF(LEN($B69)=0,"",IF(AND($B69&gt;0,VALUE(SUBSTITUTE($B69,"9","0"))=$B69),1,0)),"")</f>
        <v>1</v>
      </c>
      <c r="M69" s="126">
        <f t="shared" si="1"/>
        <v>7</v>
      </c>
      <c r="N69" s="24">
        <f>IF(AND(M69&lt;=PhieuBauCu!$B$13,M69&gt;=1),1,0)</f>
        <v>1</v>
      </c>
    </row>
    <row r="70" spans="1:14" ht="28.5" customHeight="1" x14ac:dyDescent="0.25">
      <c r="A70" s="124">
        <v>64</v>
      </c>
      <c r="B70" s="1">
        <v>123</v>
      </c>
      <c r="C70" s="125" t="str">
        <f t="shared" si="0"/>
        <v>Ok</v>
      </c>
      <c r="D70" s="124">
        <f>IF(PhieuBauCu!$B$2&gt;0,IF(LEN($B70)=0,"",IF(AND($B70&gt;0,VALUE(SUBSTITUTE($B70,"1","0"))=$B70),1,0)),"")</f>
        <v>0</v>
      </c>
      <c r="E70" s="124">
        <f>IF(PhieuBauCu!$B$2&gt;1,IF(LEN($B70)=0,"",IF(AND($B70&gt;0,VALUE(SUBSTITUTE($B70,"2","0"))=$B70),1,0)),"")</f>
        <v>0</v>
      </c>
      <c r="F70" s="124">
        <f>IF(PhieuBauCu!$B$2&gt;2,IF(LEN($B70)=0,"",IF(AND($B70&gt;0,VALUE(SUBSTITUTE($B70,"3","0"))=$B70),1,0)),"")</f>
        <v>0</v>
      </c>
      <c r="G70" s="124">
        <f>IF(PhieuBauCu!$B$2&gt;3,IF(LEN($B70)=0,"",IF(AND($B70&gt;0,VALUE(SUBSTITUTE($B70,"4","0"))=$B70),1,0)),"")</f>
        <v>1</v>
      </c>
      <c r="H70" s="124">
        <f>IF(PhieuBauCu!$B$2&gt;4,IF(LEN($B70)=0,"",IF(AND($B70&gt;0,VALUE(SUBSTITUTE($B70,"5","0"))=$B70),1,0)),"")</f>
        <v>1</v>
      </c>
      <c r="I70" s="124">
        <f>IF(PhieuBauCu!$B$2&gt;5,IF(LEN($B70)=0,"",IF(AND($B70&gt;0,VALUE(SUBSTITUTE($B70,"6","0"))=$B70),1,0)),"")</f>
        <v>1</v>
      </c>
      <c r="J70" s="124">
        <f>IF(PhieuBauCu!$B$2&gt;6,IF(LEN($B70)=0,"",IF(AND($B70&gt;0,VALUE(SUBSTITUTE($B70,"7","0"))=$B70),1,0)),"")</f>
        <v>1</v>
      </c>
      <c r="K70" s="124">
        <f>IF(PhieuBauCu!$B$2&gt;7,IF(LEN($B70)=0,"",IF(AND($B70&gt;0,VALUE(SUBSTITUTE($B70,"8","0"))=$B70),1,0)),"")</f>
        <v>1</v>
      </c>
      <c r="L70" s="124">
        <f>IF(PhieuBauCu!$B$2&gt;8,IF(LEN($B70)=0,"",IF(AND($B70&gt;0,VALUE(SUBSTITUTE($B70,"9","0"))=$B70),1,0)),"")</f>
        <v>1</v>
      </c>
      <c r="M70" s="126">
        <f t="shared" si="1"/>
        <v>6</v>
      </c>
      <c r="N70" s="24">
        <f>IF(AND(M70&lt;=PhieuBauCu!$B$13,M70&gt;=1),1,0)</f>
        <v>1</v>
      </c>
    </row>
    <row r="71" spans="1:14" ht="28.5" customHeight="1" x14ac:dyDescent="0.25">
      <c r="A71" s="124">
        <v>65</v>
      </c>
      <c r="B71" s="1">
        <v>1234</v>
      </c>
      <c r="C71" s="125" t="str">
        <f t="shared" si="0"/>
        <v>Ok</v>
      </c>
      <c r="D71" s="124">
        <f>IF(PhieuBauCu!$B$2&gt;0,IF(LEN($B71)=0,"",IF(AND($B71&gt;0,VALUE(SUBSTITUTE($B71,"1","0"))=$B71),1,0)),"")</f>
        <v>0</v>
      </c>
      <c r="E71" s="124">
        <f>IF(PhieuBauCu!$B$2&gt;1,IF(LEN($B71)=0,"",IF(AND($B71&gt;0,VALUE(SUBSTITUTE($B71,"2","0"))=$B71),1,0)),"")</f>
        <v>0</v>
      </c>
      <c r="F71" s="124">
        <f>IF(PhieuBauCu!$B$2&gt;2,IF(LEN($B71)=0,"",IF(AND($B71&gt;0,VALUE(SUBSTITUTE($B71,"3","0"))=$B71),1,0)),"")</f>
        <v>0</v>
      </c>
      <c r="G71" s="124">
        <f>IF(PhieuBauCu!$B$2&gt;3,IF(LEN($B71)=0,"",IF(AND($B71&gt;0,VALUE(SUBSTITUTE($B71,"4","0"))=$B71),1,0)),"")</f>
        <v>0</v>
      </c>
      <c r="H71" s="124">
        <f>IF(PhieuBauCu!$B$2&gt;4,IF(LEN($B71)=0,"",IF(AND($B71&gt;0,VALUE(SUBSTITUTE($B71,"5","0"))=$B71),1,0)),"")</f>
        <v>1</v>
      </c>
      <c r="I71" s="124">
        <f>IF(PhieuBauCu!$B$2&gt;5,IF(LEN($B71)=0,"",IF(AND($B71&gt;0,VALUE(SUBSTITUTE($B71,"6","0"))=$B71),1,0)),"")</f>
        <v>1</v>
      </c>
      <c r="J71" s="124">
        <f>IF(PhieuBauCu!$B$2&gt;6,IF(LEN($B71)=0,"",IF(AND($B71&gt;0,VALUE(SUBSTITUTE($B71,"7","0"))=$B71),1,0)),"")</f>
        <v>1</v>
      </c>
      <c r="K71" s="124">
        <f>IF(PhieuBauCu!$B$2&gt;7,IF(LEN($B71)=0,"",IF(AND($B71&gt;0,VALUE(SUBSTITUTE($B71,"8","0"))=$B71),1,0)),"")</f>
        <v>1</v>
      </c>
      <c r="L71" s="124">
        <f>IF(PhieuBauCu!$B$2&gt;8,IF(LEN($B71)=0,"",IF(AND($B71&gt;0,VALUE(SUBSTITUTE($B71,"9","0"))=$B71),1,0)),"")</f>
        <v>1</v>
      </c>
      <c r="M71" s="126">
        <f t="shared" si="1"/>
        <v>5</v>
      </c>
      <c r="N71" s="24">
        <f>IF(AND(M71&lt;=PhieuBauCu!$B$13,M71&gt;=1),1,0)</f>
        <v>1</v>
      </c>
    </row>
    <row r="72" spans="1:14" ht="28.5" customHeight="1" x14ac:dyDescent="0.25">
      <c r="A72" s="124">
        <v>66</v>
      </c>
      <c r="B72" s="1">
        <v>123456</v>
      </c>
      <c r="C72" s="125" t="str">
        <f t="shared" ref="C72:C135" si="2">IF(LEN(B72)&gt;0,IF(N72=1,"Ok","Not Ok"),"")</f>
        <v>Ok</v>
      </c>
      <c r="D72" s="124">
        <f>IF(PhieuBauCu!$B$2&gt;0,IF(LEN($B72)=0,"",IF(AND($B72&gt;0,VALUE(SUBSTITUTE($B72,"1","0"))=$B72),1,0)),"")</f>
        <v>0</v>
      </c>
      <c r="E72" s="124">
        <f>IF(PhieuBauCu!$B$2&gt;1,IF(LEN($B72)=0,"",IF(AND($B72&gt;0,VALUE(SUBSTITUTE($B72,"2","0"))=$B72),1,0)),"")</f>
        <v>0</v>
      </c>
      <c r="F72" s="124">
        <f>IF(PhieuBauCu!$B$2&gt;2,IF(LEN($B72)=0,"",IF(AND($B72&gt;0,VALUE(SUBSTITUTE($B72,"3","0"))=$B72),1,0)),"")</f>
        <v>0</v>
      </c>
      <c r="G72" s="124">
        <f>IF(PhieuBauCu!$B$2&gt;3,IF(LEN($B72)=0,"",IF(AND($B72&gt;0,VALUE(SUBSTITUTE($B72,"4","0"))=$B72),1,0)),"")</f>
        <v>0</v>
      </c>
      <c r="H72" s="124">
        <f>IF(PhieuBauCu!$B$2&gt;4,IF(LEN($B72)=0,"",IF(AND($B72&gt;0,VALUE(SUBSTITUTE($B72,"5","0"))=$B72),1,0)),"")</f>
        <v>0</v>
      </c>
      <c r="I72" s="124">
        <f>IF(PhieuBauCu!$B$2&gt;5,IF(LEN($B72)=0,"",IF(AND($B72&gt;0,VALUE(SUBSTITUTE($B72,"6","0"))=$B72),1,0)),"")</f>
        <v>0</v>
      </c>
      <c r="J72" s="124">
        <f>IF(PhieuBauCu!$B$2&gt;6,IF(LEN($B72)=0,"",IF(AND($B72&gt;0,VALUE(SUBSTITUTE($B72,"7","0"))=$B72),1,0)),"")</f>
        <v>1</v>
      </c>
      <c r="K72" s="124">
        <f>IF(PhieuBauCu!$B$2&gt;7,IF(LEN($B72)=0,"",IF(AND($B72&gt;0,VALUE(SUBSTITUTE($B72,"8","0"))=$B72),1,0)),"")</f>
        <v>1</v>
      </c>
      <c r="L72" s="124">
        <f>IF(PhieuBauCu!$B$2&gt;8,IF(LEN($B72)=0,"",IF(AND($B72&gt;0,VALUE(SUBSTITUTE($B72,"9","0"))=$B72),1,0)),"")</f>
        <v>1</v>
      </c>
      <c r="M72" s="126">
        <f t="shared" ref="M72:M135" si="3">SUMIF(D72:L72,1)</f>
        <v>3</v>
      </c>
      <c r="N72" s="24">
        <f>IF(AND(M72&lt;=PhieuBauCu!$B$13,M72&gt;=1),1,0)</f>
        <v>1</v>
      </c>
    </row>
    <row r="73" spans="1:14" ht="28.5" customHeight="1" x14ac:dyDescent="0.25">
      <c r="A73" s="124">
        <v>67</v>
      </c>
      <c r="B73" s="1">
        <v>1234567</v>
      </c>
      <c r="C73" s="125" t="str">
        <f t="shared" si="2"/>
        <v>Ok</v>
      </c>
      <c r="D73" s="124">
        <f>IF(PhieuBauCu!$B$2&gt;0,IF(LEN($B73)=0,"",IF(AND($B73&gt;0,VALUE(SUBSTITUTE($B73,"1","0"))=$B73),1,0)),"")</f>
        <v>0</v>
      </c>
      <c r="E73" s="124">
        <f>IF(PhieuBauCu!$B$2&gt;1,IF(LEN($B73)=0,"",IF(AND($B73&gt;0,VALUE(SUBSTITUTE($B73,"2","0"))=$B73),1,0)),"")</f>
        <v>0</v>
      </c>
      <c r="F73" s="124">
        <f>IF(PhieuBauCu!$B$2&gt;2,IF(LEN($B73)=0,"",IF(AND($B73&gt;0,VALUE(SUBSTITUTE($B73,"3","0"))=$B73),1,0)),"")</f>
        <v>0</v>
      </c>
      <c r="G73" s="124">
        <f>IF(PhieuBauCu!$B$2&gt;3,IF(LEN($B73)=0,"",IF(AND($B73&gt;0,VALUE(SUBSTITUTE($B73,"4","0"))=$B73),1,0)),"")</f>
        <v>0</v>
      </c>
      <c r="H73" s="124">
        <f>IF(PhieuBauCu!$B$2&gt;4,IF(LEN($B73)=0,"",IF(AND($B73&gt;0,VALUE(SUBSTITUTE($B73,"5","0"))=$B73),1,0)),"")</f>
        <v>0</v>
      </c>
      <c r="I73" s="124">
        <f>IF(PhieuBauCu!$B$2&gt;5,IF(LEN($B73)=0,"",IF(AND($B73&gt;0,VALUE(SUBSTITUTE($B73,"6","0"))=$B73),1,0)),"")</f>
        <v>0</v>
      </c>
      <c r="J73" s="124">
        <f>IF(PhieuBauCu!$B$2&gt;6,IF(LEN($B73)=0,"",IF(AND($B73&gt;0,VALUE(SUBSTITUTE($B73,"7","0"))=$B73),1,0)),"")</f>
        <v>0</v>
      </c>
      <c r="K73" s="124">
        <f>IF(PhieuBauCu!$B$2&gt;7,IF(LEN($B73)=0,"",IF(AND($B73&gt;0,VALUE(SUBSTITUTE($B73,"8","0"))=$B73),1,0)),"")</f>
        <v>1</v>
      </c>
      <c r="L73" s="124">
        <f>IF(PhieuBauCu!$B$2&gt;8,IF(LEN($B73)=0,"",IF(AND($B73&gt;0,VALUE(SUBSTITUTE($B73,"9","0"))=$B73),1,0)),"")</f>
        <v>1</v>
      </c>
      <c r="M73" s="126">
        <f t="shared" si="3"/>
        <v>2</v>
      </c>
      <c r="N73" s="24">
        <f>IF(AND(M73&lt;=PhieuBauCu!$B$13,M73&gt;=1),1,0)</f>
        <v>1</v>
      </c>
    </row>
    <row r="74" spans="1:14" ht="28.5" customHeight="1" x14ac:dyDescent="0.25">
      <c r="A74" s="124">
        <v>68</v>
      </c>
      <c r="B74" s="1">
        <v>12345678</v>
      </c>
      <c r="C74" s="125" t="str">
        <f t="shared" si="2"/>
        <v>Ok</v>
      </c>
      <c r="D74" s="124">
        <f>IF(PhieuBauCu!$B$2&gt;0,IF(LEN($B74)=0,"",IF(AND($B74&gt;0,VALUE(SUBSTITUTE($B74,"1","0"))=$B74),1,0)),"")</f>
        <v>0</v>
      </c>
      <c r="E74" s="124">
        <f>IF(PhieuBauCu!$B$2&gt;1,IF(LEN($B74)=0,"",IF(AND($B74&gt;0,VALUE(SUBSTITUTE($B74,"2","0"))=$B74),1,0)),"")</f>
        <v>0</v>
      </c>
      <c r="F74" s="124">
        <f>IF(PhieuBauCu!$B$2&gt;2,IF(LEN($B74)=0,"",IF(AND($B74&gt;0,VALUE(SUBSTITUTE($B74,"3","0"))=$B74),1,0)),"")</f>
        <v>0</v>
      </c>
      <c r="G74" s="124">
        <f>IF(PhieuBauCu!$B$2&gt;3,IF(LEN($B74)=0,"",IF(AND($B74&gt;0,VALUE(SUBSTITUTE($B74,"4","0"))=$B74),1,0)),"")</f>
        <v>0</v>
      </c>
      <c r="H74" s="124">
        <f>IF(PhieuBauCu!$B$2&gt;4,IF(LEN($B74)=0,"",IF(AND($B74&gt;0,VALUE(SUBSTITUTE($B74,"5","0"))=$B74),1,0)),"")</f>
        <v>0</v>
      </c>
      <c r="I74" s="124">
        <f>IF(PhieuBauCu!$B$2&gt;5,IF(LEN($B74)=0,"",IF(AND($B74&gt;0,VALUE(SUBSTITUTE($B74,"6","0"))=$B74),1,0)),"")</f>
        <v>0</v>
      </c>
      <c r="J74" s="124">
        <f>IF(PhieuBauCu!$B$2&gt;6,IF(LEN($B74)=0,"",IF(AND($B74&gt;0,VALUE(SUBSTITUTE($B74,"7","0"))=$B74),1,0)),"")</f>
        <v>0</v>
      </c>
      <c r="K74" s="124">
        <f>IF(PhieuBauCu!$B$2&gt;7,IF(LEN($B74)=0,"",IF(AND($B74&gt;0,VALUE(SUBSTITUTE($B74,"8","0"))=$B74),1,0)),"")</f>
        <v>0</v>
      </c>
      <c r="L74" s="124">
        <f>IF(PhieuBauCu!$B$2&gt;8,IF(LEN($B74)=0,"",IF(AND($B74&gt;0,VALUE(SUBSTITUTE($B74,"9","0"))=$B74),1,0)),"")</f>
        <v>1</v>
      </c>
      <c r="M74" s="126">
        <f t="shared" si="3"/>
        <v>1</v>
      </c>
      <c r="N74" s="24">
        <f>IF(AND(M74&lt;=PhieuBauCu!$B$13,M74&gt;=1),1,0)</f>
        <v>1</v>
      </c>
    </row>
    <row r="75" spans="1:14" ht="28.5" customHeight="1" x14ac:dyDescent="0.25">
      <c r="A75" s="124">
        <v>69</v>
      </c>
      <c r="B75" s="1">
        <v>123456789</v>
      </c>
      <c r="C75" s="125" t="str">
        <f t="shared" si="2"/>
        <v>Not Ok</v>
      </c>
      <c r="D75" s="124">
        <f>IF(PhieuBauCu!$B$2&gt;0,IF(LEN($B75)=0,"",IF(AND($B75&gt;0,VALUE(SUBSTITUTE($B75,"1","0"))=$B75),1,0)),"")</f>
        <v>0</v>
      </c>
      <c r="E75" s="124">
        <f>IF(PhieuBauCu!$B$2&gt;1,IF(LEN($B75)=0,"",IF(AND($B75&gt;0,VALUE(SUBSTITUTE($B75,"2","0"))=$B75),1,0)),"")</f>
        <v>0</v>
      </c>
      <c r="F75" s="124">
        <f>IF(PhieuBauCu!$B$2&gt;2,IF(LEN($B75)=0,"",IF(AND($B75&gt;0,VALUE(SUBSTITUTE($B75,"3","0"))=$B75),1,0)),"")</f>
        <v>0</v>
      </c>
      <c r="G75" s="124">
        <f>IF(PhieuBauCu!$B$2&gt;3,IF(LEN($B75)=0,"",IF(AND($B75&gt;0,VALUE(SUBSTITUTE($B75,"4","0"))=$B75),1,0)),"")</f>
        <v>0</v>
      </c>
      <c r="H75" s="124">
        <f>IF(PhieuBauCu!$B$2&gt;4,IF(LEN($B75)=0,"",IF(AND($B75&gt;0,VALUE(SUBSTITUTE($B75,"5","0"))=$B75),1,0)),"")</f>
        <v>0</v>
      </c>
      <c r="I75" s="124">
        <f>IF(PhieuBauCu!$B$2&gt;5,IF(LEN($B75)=0,"",IF(AND($B75&gt;0,VALUE(SUBSTITUTE($B75,"6","0"))=$B75),1,0)),"")</f>
        <v>0</v>
      </c>
      <c r="J75" s="124">
        <f>IF(PhieuBauCu!$B$2&gt;6,IF(LEN($B75)=0,"",IF(AND($B75&gt;0,VALUE(SUBSTITUTE($B75,"7","0"))=$B75),1,0)),"")</f>
        <v>0</v>
      </c>
      <c r="K75" s="124">
        <f>IF(PhieuBauCu!$B$2&gt;7,IF(LEN($B75)=0,"",IF(AND($B75&gt;0,VALUE(SUBSTITUTE($B75,"8","0"))=$B75),1,0)),"")</f>
        <v>0</v>
      </c>
      <c r="L75" s="124">
        <f>IF(PhieuBauCu!$B$2&gt;8,IF(LEN($B75)=0,"",IF(AND($B75&gt;0,VALUE(SUBSTITUTE($B75,"9","0"))=$B75),1,0)),"")</f>
        <v>0</v>
      </c>
      <c r="M75" s="126">
        <f t="shared" si="3"/>
        <v>0</v>
      </c>
      <c r="N75" s="24">
        <f>IF(AND(M75&lt;=PhieuBauCu!$B$13,M75&gt;=1),1,0)</f>
        <v>0</v>
      </c>
    </row>
    <row r="76" spans="1:14" ht="28.5" customHeight="1" x14ac:dyDescent="0.25">
      <c r="A76" s="124">
        <v>70</v>
      </c>
      <c r="B76" s="1">
        <v>12</v>
      </c>
      <c r="C76" s="125" t="str">
        <f t="shared" si="2"/>
        <v>Ok</v>
      </c>
      <c r="D76" s="124">
        <f>IF(PhieuBauCu!$B$2&gt;0,IF(LEN($B76)=0,"",IF(AND($B76&gt;0,VALUE(SUBSTITUTE($B76,"1","0"))=$B76),1,0)),"")</f>
        <v>0</v>
      </c>
      <c r="E76" s="124">
        <f>IF(PhieuBauCu!$B$2&gt;1,IF(LEN($B76)=0,"",IF(AND($B76&gt;0,VALUE(SUBSTITUTE($B76,"2","0"))=$B76),1,0)),"")</f>
        <v>0</v>
      </c>
      <c r="F76" s="124">
        <f>IF(PhieuBauCu!$B$2&gt;2,IF(LEN($B76)=0,"",IF(AND($B76&gt;0,VALUE(SUBSTITUTE($B76,"3","0"))=$B76),1,0)),"")</f>
        <v>1</v>
      </c>
      <c r="G76" s="124">
        <f>IF(PhieuBauCu!$B$2&gt;3,IF(LEN($B76)=0,"",IF(AND($B76&gt;0,VALUE(SUBSTITUTE($B76,"4","0"))=$B76),1,0)),"")</f>
        <v>1</v>
      </c>
      <c r="H76" s="124">
        <f>IF(PhieuBauCu!$B$2&gt;4,IF(LEN($B76)=0,"",IF(AND($B76&gt;0,VALUE(SUBSTITUTE($B76,"5","0"))=$B76),1,0)),"")</f>
        <v>1</v>
      </c>
      <c r="I76" s="124">
        <f>IF(PhieuBauCu!$B$2&gt;5,IF(LEN($B76)=0,"",IF(AND($B76&gt;0,VALUE(SUBSTITUTE($B76,"6","0"))=$B76),1,0)),"")</f>
        <v>1</v>
      </c>
      <c r="J76" s="124">
        <f>IF(PhieuBauCu!$B$2&gt;6,IF(LEN($B76)=0,"",IF(AND($B76&gt;0,VALUE(SUBSTITUTE($B76,"7","0"))=$B76),1,0)),"")</f>
        <v>1</v>
      </c>
      <c r="K76" s="124">
        <f>IF(PhieuBauCu!$B$2&gt;7,IF(LEN($B76)=0,"",IF(AND($B76&gt;0,VALUE(SUBSTITUTE($B76,"8","0"))=$B76),1,0)),"")</f>
        <v>1</v>
      </c>
      <c r="L76" s="124">
        <f>IF(PhieuBauCu!$B$2&gt;8,IF(LEN($B76)=0,"",IF(AND($B76&gt;0,VALUE(SUBSTITUTE($B76,"9","0"))=$B76),1,0)),"")</f>
        <v>1</v>
      </c>
      <c r="M76" s="126">
        <f t="shared" si="3"/>
        <v>7</v>
      </c>
      <c r="N76" s="24">
        <f>IF(AND(M76&lt;=PhieuBauCu!$B$13,M76&gt;=1),1,0)</f>
        <v>1</v>
      </c>
    </row>
    <row r="77" spans="1:14" ht="28.5" customHeight="1" x14ac:dyDescent="0.25">
      <c r="A77" s="124">
        <v>71</v>
      </c>
      <c r="B77" s="1">
        <v>123</v>
      </c>
      <c r="C77" s="125" t="str">
        <f t="shared" si="2"/>
        <v>Ok</v>
      </c>
      <c r="D77" s="124">
        <f>IF(PhieuBauCu!$B$2&gt;0,IF(LEN($B77)=0,"",IF(AND($B77&gt;0,VALUE(SUBSTITUTE($B77,"1","0"))=$B77),1,0)),"")</f>
        <v>0</v>
      </c>
      <c r="E77" s="124">
        <f>IF(PhieuBauCu!$B$2&gt;1,IF(LEN($B77)=0,"",IF(AND($B77&gt;0,VALUE(SUBSTITUTE($B77,"2","0"))=$B77),1,0)),"")</f>
        <v>0</v>
      </c>
      <c r="F77" s="124">
        <f>IF(PhieuBauCu!$B$2&gt;2,IF(LEN($B77)=0,"",IF(AND($B77&gt;0,VALUE(SUBSTITUTE($B77,"3","0"))=$B77),1,0)),"")</f>
        <v>0</v>
      </c>
      <c r="G77" s="124">
        <f>IF(PhieuBauCu!$B$2&gt;3,IF(LEN($B77)=0,"",IF(AND($B77&gt;0,VALUE(SUBSTITUTE($B77,"4","0"))=$B77),1,0)),"")</f>
        <v>1</v>
      </c>
      <c r="H77" s="124">
        <f>IF(PhieuBauCu!$B$2&gt;4,IF(LEN($B77)=0,"",IF(AND($B77&gt;0,VALUE(SUBSTITUTE($B77,"5","0"))=$B77),1,0)),"")</f>
        <v>1</v>
      </c>
      <c r="I77" s="124">
        <f>IF(PhieuBauCu!$B$2&gt;5,IF(LEN($B77)=0,"",IF(AND($B77&gt;0,VALUE(SUBSTITUTE($B77,"6","0"))=$B77),1,0)),"")</f>
        <v>1</v>
      </c>
      <c r="J77" s="124">
        <f>IF(PhieuBauCu!$B$2&gt;6,IF(LEN($B77)=0,"",IF(AND($B77&gt;0,VALUE(SUBSTITUTE($B77,"7","0"))=$B77),1,0)),"")</f>
        <v>1</v>
      </c>
      <c r="K77" s="124">
        <f>IF(PhieuBauCu!$B$2&gt;7,IF(LEN($B77)=0,"",IF(AND($B77&gt;0,VALUE(SUBSTITUTE($B77,"8","0"))=$B77),1,0)),"")</f>
        <v>1</v>
      </c>
      <c r="L77" s="124">
        <f>IF(PhieuBauCu!$B$2&gt;8,IF(LEN($B77)=0,"",IF(AND($B77&gt;0,VALUE(SUBSTITUTE($B77,"9","0"))=$B77),1,0)),"")</f>
        <v>1</v>
      </c>
      <c r="M77" s="126">
        <f t="shared" si="3"/>
        <v>6</v>
      </c>
      <c r="N77" s="24">
        <f>IF(AND(M77&lt;=PhieuBauCu!$B$13,M77&gt;=1),1,0)</f>
        <v>1</v>
      </c>
    </row>
    <row r="78" spans="1:14" ht="28.5" customHeight="1" x14ac:dyDescent="0.25">
      <c r="A78" s="124">
        <v>72</v>
      </c>
      <c r="B78" s="1">
        <v>1234</v>
      </c>
      <c r="C78" s="125" t="str">
        <f t="shared" si="2"/>
        <v>Ok</v>
      </c>
      <c r="D78" s="124">
        <f>IF(PhieuBauCu!$B$2&gt;0,IF(LEN($B78)=0,"",IF(AND($B78&gt;0,VALUE(SUBSTITUTE($B78,"1","0"))=$B78),1,0)),"")</f>
        <v>0</v>
      </c>
      <c r="E78" s="124">
        <f>IF(PhieuBauCu!$B$2&gt;1,IF(LEN($B78)=0,"",IF(AND($B78&gt;0,VALUE(SUBSTITUTE($B78,"2","0"))=$B78),1,0)),"")</f>
        <v>0</v>
      </c>
      <c r="F78" s="124">
        <f>IF(PhieuBauCu!$B$2&gt;2,IF(LEN($B78)=0,"",IF(AND($B78&gt;0,VALUE(SUBSTITUTE($B78,"3","0"))=$B78),1,0)),"")</f>
        <v>0</v>
      </c>
      <c r="G78" s="124">
        <f>IF(PhieuBauCu!$B$2&gt;3,IF(LEN($B78)=0,"",IF(AND($B78&gt;0,VALUE(SUBSTITUTE($B78,"4","0"))=$B78),1,0)),"")</f>
        <v>0</v>
      </c>
      <c r="H78" s="124">
        <f>IF(PhieuBauCu!$B$2&gt;4,IF(LEN($B78)=0,"",IF(AND($B78&gt;0,VALUE(SUBSTITUTE($B78,"5","0"))=$B78),1,0)),"")</f>
        <v>1</v>
      </c>
      <c r="I78" s="124">
        <f>IF(PhieuBauCu!$B$2&gt;5,IF(LEN($B78)=0,"",IF(AND($B78&gt;0,VALUE(SUBSTITUTE($B78,"6","0"))=$B78),1,0)),"")</f>
        <v>1</v>
      </c>
      <c r="J78" s="124">
        <f>IF(PhieuBauCu!$B$2&gt;6,IF(LEN($B78)=0,"",IF(AND($B78&gt;0,VALUE(SUBSTITUTE($B78,"7","0"))=$B78),1,0)),"")</f>
        <v>1</v>
      </c>
      <c r="K78" s="124">
        <f>IF(PhieuBauCu!$B$2&gt;7,IF(LEN($B78)=0,"",IF(AND($B78&gt;0,VALUE(SUBSTITUTE($B78,"8","0"))=$B78),1,0)),"")</f>
        <v>1</v>
      </c>
      <c r="L78" s="124">
        <f>IF(PhieuBauCu!$B$2&gt;8,IF(LEN($B78)=0,"",IF(AND($B78&gt;0,VALUE(SUBSTITUTE($B78,"9","0"))=$B78),1,0)),"")</f>
        <v>1</v>
      </c>
      <c r="M78" s="126">
        <f t="shared" si="3"/>
        <v>5</v>
      </c>
      <c r="N78" s="24">
        <f>IF(AND(M78&lt;=PhieuBauCu!$B$13,M78&gt;=1),1,0)</f>
        <v>1</v>
      </c>
    </row>
    <row r="79" spans="1:14" ht="28.5" customHeight="1" x14ac:dyDescent="0.25">
      <c r="A79" s="124">
        <v>73</v>
      </c>
      <c r="B79" s="1">
        <v>123456</v>
      </c>
      <c r="C79" s="125" t="str">
        <f t="shared" si="2"/>
        <v>Ok</v>
      </c>
      <c r="D79" s="124">
        <f>IF(PhieuBauCu!$B$2&gt;0,IF(LEN($B79)=0,"",IF(AND($B79&gt;0,VALUE(SUBSTITUTE($B79,"1","0"))=$B79),1,0)),"")</f>
        <v>0</v>
      </c>
      <c r="E79" s="124">
        <f>IF(PhieuBauCu!$B$2&gt;1,IF(LEN($B79)=0,"",IF(AND($B79&gt;0,VALUE(SUBSTITUTE($B79,"2","0"))=$B79),1,0)),"")</f>
        <v>0</v>
      </c>
      <c r="F79" s="124">
        <f>IF(PhieuBauCu!$B$2&gt;2,IF(LEN($B79)=0,"",IF(AND($B79&gt;0,VALUE(SUBSTITUTE($B79,"3","0"))=$B79),1,0)),"")</f>
        <v>0</v>
      </c>
      <c r="G79" s="124">
        <f>IF(PhieuBauCu!$B$2&gt;3,IF(LEN($B79)=0,"",IF(AND($B79&gt;0,VALUE(SUBSTITUTE($B79,"4","0"))=$B79),1,0)),"")</f>
        <v>0</v>
      </c>
      <c r="H79" s="124">
        <f>IF(PhieuBauCu!$B$2&gt;4,IF(LEN($B79)=0,"",IF(AND($B79&gt;0,VALUE(SUBSTITUTE($B79,"5","0"))=$B79),1,0)),"")</f>
        <v>0</v>
      </c>
      <c r="I79" s="124">
        <f>IF(PhieuBauCu!$B$2&gt;5,IF(LEN($B79)=0,"",IF(AND($B79&gt;0,VALUE(SUBSTITUTE($B79,"6","0"))=$B79),1,0)),"")</f>
        <v>0</v>
      </c>
      <c r="J79" s="124">
        <f>IF(PhieuBauCu!$B$2&gt;6,IF(LEN($B79)=0,"",IF(AND($B79&gt;0,VALUE(SUBSTITUTE($B79,"7","0"))=$B79),1,0)),"")</f>
        <v>1</v>
      </c>
      <c r="K79" s="124">
        <f>IF(PhieuBauCu!$B$2&gt;7,IF(LEN($B79)=0,"",IF(AND($B79&gt;0,VALUE(SUBSTITUTE($B79,"8","0"))=$B79),1,0)),"")</f>
        <v>1</v>
      </c>
      <c r="L79" s="124">
        <f>IF(PhieuBauCu!$B$2&gt;8,IF(LEN($B79)=0,"",IF(AND($B79&gt;0,VALUE(SUBSTITUTE($B79,"9","0"))=$B79),1,0)),"")</f>
        <v>1</v>
      </c>
      <c r="M79" s="126">
        <f t="shared" si="3"/>
        <v>3</v>
      </c>
      <c r="N79" s="24">
        <f>IF(AND(M79&lt;=PhieuBauCu!$B$13,M79&gt;=1),1,0)</f>
        <v>1</v>
      </c>
    </row>
    <row r="80" spans="1:14" ht="28.5" customHeight="1" x14ac:dyDescent="0.25">
      <c r="A80" s="124">
        <v>74</v>
      </c>
      <c r="B80" s="1">
        <v>1234567</v>
      </c>
      <c r="C80" s="125" t="str">
        <f t="shared" si="2"/>
        <v>Ok</v>
      </c>
      <c r="D80" s="124">
        <f>IF(PhieuBauCu!$B$2&gt;0,IF(LEN($B80)=0,"",IF(AND($B80&gt;0,VALUE(SUBSTITUTE($B80,"1","0"))=$B80),1,0)),"")</f>
        <v>0</v>
      </c>
      <c r="E80" s="124">
        <f>IF(PhieuBauCu!$B$2&gt;1,IF(LEN($B80)=0,"",IF(AND($B80&gt;0,VALUE(SUBSTITUTE($B80,"2","0"))=$B80),1,0)),"")</f>
        <v>0</v>
      </c>
      <c r="F80" s="124">
        <f>IF(PhieuBauCu!$B$2&gt;2,IF(LEN($B80)=0,"",IF(AND($B80&gt;0,VALUE(SUBSTITUTE($B80,"3","0"))=$B80),1,0)),"")</f>
        <v>0</v>
      </c>
      <c r="G80" s="124">
        <f>IF(PhieuBauCu!$B$2&gt;3,IF(LEN($B80)=0,"",IF(AND($B80&gt;0,VALUE(SUBSTITUTE($B80,"4","0"))=$B80),1,0)),"")</f>
        <v>0</v>
      </c>
      <c r="H80" s="124">
        <f>IF(PhieuBauCu!$B$2&gt;4,IF(LEN($B80)=0,"",IF(AND($B80&gt;0,VALUE(SUBSTITUTE($B80,"5","0"))=$B80),1,0)),"")</f>
        <v>0</v>
      </c>
      <c r="I80" s="124">
        <f>IF(PhieuBauCu!$B$2&gt;5,IF(LEN($B80)=0,"",IF(AND($B80&gt;0,VALUE(SUBSTITUTE($B80,"6","0"))=$B80),1,0)),"")</f>
        <v>0</v>
      </c>
      <c r="J80" s="124">
        <f>IF(PhieuBauCu!$B$2&gt;6,IF(LEN($B80)=0,"",IF(AND($B80&gt;0,VALUE(SUBSTITUTE($B80,"7","0"))=$B80),1,0)),"")</f>
        <v>0</v>
      </c>
      <c r="K80" s="124">
        <f>IF(PhieuBauCu!$B$2&gt;7,IF(LEN($B80)=0,"",IF(AND($B80&gt;0,VALUE(SUBSTITUTE($B80,"8","0"))=$B80),1,0)),"")</f>
        <v>1</v>
      </c>
      <c r="L80" s="124">
        <f>IF(PhieuBauCu!$B$2&gt;8,IF(LEN($B80)=0,"",IF(AND($B80&gt;0,VALUE(SUBSTITUTE($B80,"9","0"))=$B80),1,0)),"")</f>
        <v>1</v>
      </c>
      <c r="M80" s="126">
        <f t="shared" si="3"/>
        <v>2</v>
      </c>
      <c r="N80" s="24">
        <f>IF(AND(M80&lt;=PhieuBauCu!$B$13,M80&gt;=1),1,0)</f>
        <v>1</v>
      </c>
    </row>
    <row r="81" spans="1:14" ht="28.5" customHeight="1" x14ac:dyDescent="0.25">
      <c r="A81" s="124">
        <v>75</v>
      </c>
      <c r="B81" s="1">
        <v>12345678</v>
      </c>
      <c r="C81" s="125" t="str">
        <f t="shared" si="2"/>
        <v>Ok</v>
      </c>
      <c r="D81" s="124">
        <f>IF(PhieuBauCu!$B$2&gt;0,IF(LEN($B81)=0,"",IF(AND($B81&gt;0,VALUE(SUBSTITUTE($B81,"1","0"))=$B81),1,0)),"")</f>
        <v>0</v>
      </c>
      <c r="E81" s="124">
        <f>IF(PhieuBauCu!$B$2&gt;1,IF(LEN($B81)=0,"",IF(AND($B81&gt;0,VALUE(SUBSTITUTE($B81,"2","0"))=$B81),1,0)),"")</f>
        <v>0</v>
      </c>
      <c r="F81" s="124">
        <f>IF(PhieuBauCu!$B$2&gt;2,IF(LEN($B81)=0,"",IF(AND($B81&gt;0,VALUE(SUBSTITUTE($B81,"3","0"))=$B81),1,0)),"")</f>
        <v>0</v>
      </c>
      <c r="G81" s="124">
        <f>IF(PhieuBauCu!$B$2&gt;3,IF(LEN($B81)=0,"",IF(AND($B81&gt;0,VALUE(SUBSTITUTE($B81,"4","0"))=$B81),1,0)),"")</f>
        <v>0</v>
      </c>
      <c r="H81" s="124">
        <f>IF(PhieuBauCu!$B$2&gt;4,IF(LEN($B81)=0,"",IF(AND($B81&gt;0,VALUE(SUBSTITUTE($B81,"5","0"))=$B81),1,0)),"")</f>
        <v>0</v>
      </c>
      <c r="I81" s="124">
        <f>IF(PhieuBauCu!$B$2&gt;5,IF(LEN($B81)=0,"",IF(AND($B81&gt;0,VALUE(SUBSTITUTE($B81,"6","0"))=$B81),1,0)),"")</f>
        <v>0</v>
      </c>
      <c r="J81" s="124">
        <f>IF(PhieuBauCu!$B$2&gt;6,IF(LEN($B81)=0,"",IF(AND($B81&gt;0,VALUE(SUBSTITUTE($B81,"7","0"))=$B81),1,0)),"")</f>
        <v>0</v>
      </c>
      <c r="K81" s="124">
        <f>IF(PhieuBauCu!$B$2&gt;7,IF(LEN($B81)=0,"",IF(AND($B81&gt;0,VALUE(SUBSTITUTE($B81,"8","0"))=$B81),1,0)),"")</f>
        <v>0</v>
      </c>
      <c r="L81" s="124">
        <f>IF(PhieuBauCu!$B$2&gt;8,IF(LEN($B81)=0,"",IF(AND($B81&gt;0,VALUE(SUBSTITUTE($B81,"9","0"))=$B81),1,0)),"")</f>
        <v>1</v>
      </c>
      <c r="M81" s="126">
        <f t="shared" si="3"/>
        <v>1</v>
      </c>
      <c r="N81" s="24">
        <f>IF(AND(M81&lt;=PhieuBauCu!$B$13,M81&gt;=1),1,0)</f>
        <v>1</v>
      </c>
    </row>
    <row r="82" spans="1:14" ht="28.5" customHeight="1" x14ac:dyDescent="0.25">
      <c r="A82" s="124">
        <v>76</v>
      </c>
      <c r="B82" s="1">
        <v>123456789</v>
      </c>
      <c r="C82" s="125" t="str">
        <f t="shared" si="2"/>
        <v>Not Ok</v>
      </c>
      <c r="D82" s="124">
        <f>IF(PhieuBauCu!$B$2&gt;0,IF(LEN($B82)=0,"",IF(AND($B82&gt;0,VALUE(SUBSTITUTE($B82,"1","0"))=$B82),1,0)),"")</f>
        <v>0</v>
      </c>
      <c r="E82" s="124">
        <f>IF(PhieuBauCu!$B$2&gt;1,IF(LEN($B82)=0,"",IF(AND($B82&gt;0,VALUE(SUBSTITUTE($B82,"2","0"))=$B82),1,0)),"")</f>
        <v>0</v>
      </c>
      <c r="F82" s="124">
        <f>IF(PhieuBauCu!$B$2&gt;2,IF(LEN($B82)=0,"",IF(AND($B82&gt;0,VALUE(SUBSTITUTE($B82,"3","0"))=$B82),1,0)),"")</f>
        <v>0</v>
      </c>
      <c r="G82" s="124">
        <f>IF(PhieuBauCu!$B$2&gt;3,IF(LEN($B82)=0,"",IF(AND($B82&gt;0,VALUE(SUBSTITUTE($B82,"4","0"))=$B82),1,0)),"")</f>
        <v>0</v>
      </c>
      <c r="H82" s="124">
        <f>IF(PhieuBauCu!$B$2&gt;4,IF(LEN($B82)=0,"",IF(AND($B82&gt;0,VALUE(SUBSTITUTE($B82,"5","0"))=$B82),1,0)),"")</f>
        <v>0</v>
      </c>
      <c r="I82" s="124">
        <f>IF(PhieuBauCu!$B$2&gt;5,IF(LEN($B82)=0,"",IF(AND($B82&gt;0,VALUE(SUBSTITUTE($B82,"6","0"))=$B82),1,0)),"")</f>
        <v>0</v>
      </c>
      <c r="J82" s="124">
        <f>IF(PhieuBauCu!$B$2&gt;6,IF(LEN($B82)=0,"",IF(AND($B82&gt;0,VALUE(SUBSTITUTE($B82,"7","0"))=$B82),1,0)),"")</f>
        <v>0</v>
      </c>
      <c r="K82" s="124">
        <f>IF(PhieuBauCu!$B$2&gt;7,IF(LEN($B82)=0,"",IF(AND($B82&gt;0,VALUE(SUBSTITUTE($B82,"8","0"))=$B82),1,0)),"")</f>
        <v>0</v>
      </c>
      <c r="L82" s="124">
        <f>IF(PhieuBauCu!$B$2&gt;8,IF(LEN($B82)=0,"",IF(AND($B82&gt;0,VALUE(SUBSTITUTE($B82,"9","0"))=$B82),1,0)),"")</f>
        <v>0</v>
      </c>
      <c r="M82" s="126">
        <f t="shared" si="3"/>
        <v>0</v>
      </c>
      <c r="N82" s="24">
        <f>IF(AND(M82&lt;=PhieuBauCu!$B$13,M82&gt;=1),1,0)</f>
        <v>0</v>
      </c>
    </row>
    <row r="83" spans="1:14" ht="28.5" customHeight="1" x14ac:dyDescent="0.25">
      <c r="A83" s="124">
        <v>77</v>
      </c>
      <c r="B83" s="1">
        <v>12</v>
      </c>
      <c r="C83" s="125" t="str">
        <f t="shared" si="2"/>
        <v>Ok</v>
      </c>
      <c r="D83" s="124">
        <f>IF(PhieuBauCu!$B$2&gt;0,IF(LEN($B83)=0,"",IF(AND($B83&gt;0,VALUE(SUBSTITUTE($B83,"1","0"))=$B83),1,0)),"")</f>
        <v>0</v>
      </c>
      <c r="E83" s="124">
        <f>IF(PhieuBauCu!$B$2&gt;1,IF(LEN($B83)=0,"",IF(AND($B83&gt;0,VALUE(SUBSTITUTE($B83,"2","0"))=$B83),1,0)),"")</f>
        <v>0</v>
      </c>
      <c r="F83" s="124">
        <f>IF(PhieuBauCu!$B$2&gt;2,IF(LEN($B83)=0,"",IF(AND($B83&gt;0,VALUE(SUBSTITUTE($B83,"3","0"))=$B83),1,0)),"")</f>
        <v>1</v>
      </c>
      <c r="G83" s="124">
        <f>IF(PhieuBauCu!$B$2&gt;3,IF(LEN($B83)=0,"",IF(AND($B83&gt;0,VALUE(SUBSTITUTE($B83,"4","0"))=$B83),1,0)),"")</f>
        <v>1</v>
      </c>
      <c r="H83" s="124">
        <f>IF(PhieuBauCu!$B$2&gt;4,IF(LEN($B83)=0,"",IF(AND($B83&gt;0,VALUE(SUBSTITUTE($B83,"5","0"))=$B83),1,0)),"")</f>
        <v>1</v>
      </c>
      <c r="I83" s="124">
        <f>IF(PhieuBauCu!$B$2&gt;5,IF(LEN($B83)=0,"",IF(AND($B83&gt;0,VALUE(SUBSTITUTE($B83,"6","0"))=$B83),1,0)),"")</f>
        <v>1</v>
      </c>
      <c r="J83" s="124">
        <f>IF(PhieuBauCu!$B$2&gt;6,IF(LEN($B83)=0,"",IF(AND($B83&gt;0,VALUE(SUBSTITUTE($B83,"7","0"))=$B83),1,0)),"")</f>
        <v>1</v>
      </c>
      <c r="K83" s="124">
        <f>IF(PhieuBauCu!$B$2&gt;7,IF(LEN($B83)=0,"",IF(AND($B83&gt;0,VALUE(SUBSTITUTE($B83,"8","0"))=$B83),1,0)),"")</f>
        <v>1</v>
      </c>
      <c r="L83" s="124">
        <f>IF(PhieuBauCu!$B$2&gt;8,IF(LEN($B83)=0,"",IF(AND($B83&gt;0,VALUE(SUBSTITUTE($B83,"9","0"))=$B83),1,0)),"")</f>
        <v>1</v>
      </c>
      <c r="M83" s="126">
        <f t="shared" si="3"/>
        <v>7</v>
      </c>
      <c r="N83" s="24">
        <f>IF(AND(M83&lt;=PhieuBauCu!$B$13,M83&gt;=1),1,0)</f>
        <v>1</v>
      </c>
    </row>
    <row r="84" spans="1:14" ht="28.5" customHeight="1" x14ac:dyDescent="0.25">
      <c r="A84" s="124">
        <v>78</v>
      </c>
      <c r="B84" s="1">
        <v>123</v>
      </c>
      <c r="C84" s="125" t="str">
        <f t="shared" si="2"/>
        <v>Ok</v>
      </c>
      <c r="D84" s="124">
        <f>IF(PhieuBauCu!$B$2&gt;0,IF(LEN($B84)=0,"",IF(AND($B84&gt;0,VALUE(SUBSTITUTE($B84,"1","0"))=$B84),1,0)),"")</f>
        <v>0</v>
      </c>
      <c r="E84" s="124">
        <f>IF(PhieuBauCu!$B$2&gt;1,IF(LEN($B84)=0,"",IF(AND($B84&gt;0,VALUE(SUBSTITUTE($B84,"2","0"))=$B84),1,0)),"")</f>
        <v>0</v>
      </c>
      <c r="F84" s="124">
        <f>IF(PhieuBauCu!$B$2&gt;2,IF(LEN($B84)=0,"",IF(AND($B84&gt;0,VALUE(SUBSTITUTE($B84,"3","0"))=$B84),1,0)),"")</f>
        <v>0</v>
      </c>
      <c r="G84" s="124">
        <f>IF(PhieuBauCu!$B$2&gt;3,IF(LEN($B84)=0,"",IF(AND($B84&gt;0,VALUE(SUBSTITUTE($B84,"4","0"))=$B84),1,0)),"")</f>
        <v>1</v>
      </c>
      <c r="H84" s="124">
        <f>IF(PhieuBauCu!$B$2&gt;4,IF(LEN($B84)=0,"",IF(AND($B84&gt;0,VALUE(SUBSTITUTE($B84,"5","0"))=$B84),1,0)),"")</f>
        <v>1</v>
      </c>
      <c r="I84" s="124">
        <f>IF(PhieuBauCu!$B$2&gt;5,IF(LEN($B84)=0,"",IF(AND($B84&gt;0,VALUE(SUBSTITUTE($B84,"6","0"))=$B84),1,0)),"")</f>
        <v>1</v>
      </c>
      <c r="J84" s="124">
        <f>IF(PhieuBauCu!$B$2&gt;6,IF(LEN($B84)=0,"",IF(AND($B84&gt;0,VALUE(SUBSTITUTE($B84,"7","0"))=$B84),1,0)),"")</f>
        <v>1</v>
      </c>
      <c r="K84" s="124">
        <f>IF(PhieuBauCu!$B$2&gt;7,IF(LEN($B84)=0,"",IF(AND($B84&gt;0,VALUE(SUBSTITUTE($B84,"8","0"))=$B84),1,0)),"")</f>
        <v>1</v>
      </c>
      <c r="L84" s="124">
        <f>IF(PhieuBauCu!$B$2&gt;8,IF(LEN($B84)=0,"",IF(AND($B84&gt;0,VALUE(SUBSTITUTE($B84,"9","0"))=$B84),1,0)),"")</f>
        <v>1</v>
      </c>
      <c r="M84" s="126">
        <f t="shared" si="3"/>
        <v>6</v>
      </c>
      <c r="N84" s="24">
        <f>IF(AND(M84&lt;=PhieuBauCu!$B$13,M84&gt;=1),1,0)</f>
        <v>1</v>
      </c>
    </row>
    <row r="85" spans="1:14" ht="28.5" customHeight="1" x14ac:dyDescent="0.25">
      <c r="A85" s="124">
        <v>79</v>
      </c>
      <c r="B85" s="1">
        <v>1234</v>
      </c>
      <c r="C85" s="125" t="str">
        <f t="shared" si="2"/>
        <v>Ok</v>
      </c>
      <c r="D85" s="124">
        <f>IF(PhieuBauCu!$B$2&gt;0,IF(LEN($B85)=0,"",IF(AND($B85&gt;0,VALUE(SUBSTITUTE($B85,"1","0"))=$B85),1,0)),"")</f>
        <v>0</v>
      </c>
      <c r="E85" s="124">
        <f>IF(PhieuBauCu!$B$2&gt;1,IF(LEN($B85)=0,"",IF(AND($B85&gt;0,VALUE(SUBSTITUTE($B85,"2","0"))=$B85),1,0)),"")</f>
        <v>0</v>
      </c>
      <c r="F85" s="124">
        <f>IF(PhieuBauCu!$B$2&gt;2,IF(LEN($B85)=0,"",IF(AND($B85&gt;0,VALUE(SUBSTITUTE($B85,"3","0"))=$B85),1,0)),"")</f>
        <v>0</v>
      </c>
      <c r="G85" s="124">
        <f>IF(PhieuBauCu!$B$2&gt;3,IF(LEN($B85)=0,"",IF(AND($B85&gt;0,VALUE(SUBSTITUTE($B85,"4","0"))=$B85),1,0)),"")</f>
        <v>0</v>
      </c>
      <c r="H85" s="124">
        <f>IF(PhieuBauCu!$B$2&gt;4,IF(LEN($B85)=0,"",IF(AND($B85&gt;0,VALUE(SUBSTITUTE($B85,"5","0"))=$B85),1,0)),"")</f>
        <v>1</v>
      </c>
      <c r="I85" s="124">
        <f>IF(PhieuBauCu!$B$2&gt;5,IF(LEN($B85)=0,"",IF(AND($B85&gt;0,VALUE(SUBSTITUTE($B85,"6","0"))=$B85),1,0)),"")</f>
        <v>1</v>
      </c>
      <c r="J85" s="124">
        <f>IF(PhieuBauCu!$B$2&gt;6,IF(LEN($B85)=0,"",IF(AND($B85&gt;0,VALUE(SUBSTITUTE($B85,"7","0"))=$B85),1,0)),"")</f>
        <v>1</v>
      </c>
      <c r="K85" s="124">
        <f>IF(PhieuBauCu!$B$2&gt;7,IF(LEN($B85)=0,"",IF(AND($B85&gt;0,VALUE(SUBSTITUTE($B85,"8","0"))=$B85),1,0)),"")</f>
        <v>1</v>
      </c>
      <c r="L85" s="124">
        <f>IF(PhieuBauCu!$B$2&gt;8,IF(LEN($B85)=0,"",IF(AND($B85&gt;0,VALUE(SUBSTITUTE($B85,"9","0"))=$B85),1,0)),"")</f>
        <v>1</v>
      </c>
      <c r="M85" s="126">
        <f t="shared" si="3"/>
        <v>5</v>
      </c>
      <c r="N85" s="24">
        <f>IF(AND(M85&lt;=PhieuBauCu!$B$13,M85&gt;=1),1,0)</f>
        <v>1</v>
      </c>
    </row>
    <row r="86" spans="1:14" ht="28.5" customHeight="1" x14ac:dyDescent="0.25">
      <c r="A86" s="124">
        <v>80</v>
      </c>
      <c r="B86" s="1">
        <v>123456</v>
      </c>
      <c r="C86" s="125" t="str">
        <f t="shared" si="2"/>
        <v>Ok</v>
      </c>
      <c r="D86" s="124">
        <f>IF(PhieuBauCu!$B$2&gt;0,IF(LEN($B86)=0,"",IF(AND($B86&gt;0,VALUE(SUBSTITUTE($B86,"1","0"))=$B86),1,0)),"")</f>
        <v>0</v>
      </c>
      <c r="E86" s="124">
        <f>IF(PhieuBauCu!$B$2&gt;1,IF(LEN($B86)=0,"",IF(AND($B86&gt;0,VALUE(SUBSTITUTE($B86,"2","0"))=$B86),1,0)),"")</f>
        <v>0</v>
      </c>
      <c r="F86" s="124">
        <f>IF(PhieuBauCu!$B$2&gt;2,IF(LEN($B86)=0,"",IF(AND($B86&gt;0,VALUE(SUBSTITUTE($B86,"3","0"))=$B86),1,0)),"")</f>
        <v>0</v>
      </c>
      <c r="G86" s="124">
        <f>IF(PhieuBauCu!$B$2&gt;3,IF(LEN($B86)=0,"",IF(AND($B86&gt;0,VALUE(SUBSTITUTE($B86,"4","0"))=$B86),1,0)),"")</f>
        <v>0</v>
      </c>
      <c r="H86" s="124">
        <f>IF(PhieuBauCu!$B$2&gt;4,IF(LEN($B86)=0,"",IF(AND($B86&gt;0,VALUE(SUBSTITUTE($B86,"5","0"))=$B86),1,0)),"")</f>
        <v>0</v>
      </c>
      <c r="I86" s="124">
        <f>IF(PhieuBauCu!$B$2&gt;5,IF(LEN($B86)=0,"",IF(AND($B86&gt;0,VALUE(SUBSTITUTE($B86,"6","0"))=$B86),1,0)),"")</f>
        <v>0</v>
      </c>
      <c r="J86" s="124">
        <f>IF(PhieuBauCu!$B$2&gt;6,IF(LEN($B86)=0,"",IF(AND($B86&gt;0,VALUE(SUBSTITUTE($B86,"7","0"))=$B86),1,0)),"")</f>
        <v>1</v>
      </c>
      <c r="K86" s="124">
        <f>IF(PhieuBauCu!$B$2&gt;7,IF(LEN($B86)=0,"",IF(AND($B86&gt;0,VALUE(SUBSTITUTE($B86,"8","0"))=$B86),1,0)),"")</f>
        <v>1</v>
      </c>
      <c r="L86" s="124">
        <f>IF(PhieuBauCu!$B$2&gt;8,IF(LEN($B86)=0,"",IF(AND($B86&gt;0,VALUE(SUBSTITUTE($B86,"9","0"))=$B86),1,0)),"")</f>
        <v>1</v>
      </c>
      <c r="M86" s="126">
        <f t="shared" si="3"/>
        <v>3</v>
      </c>
      <c r="N86" s="24">
        <f>IF(AND(M86&lt;=PhieuBauCu!$B$13,M86&gt;=1),1,0)</f>
        <v>1</v>
      </c>
    </row>
    <row r="87" spans="1:14" ht="28.5" customHeight="1" x14ac:dyDescent="0.25">
      <c r="A87" s="124">
        <v>81</v>
      </c>
      <c r="B87" s="1">
        <v>1234567</v>
      </c>
      <c r="C87" s="125" t="str">
        <f t="shared" si="2"/>
        <v>Ok</v>
      </c>
      <c r="D87" s="124">
        <f>IF(PhieuBauCu!$B$2&gt;0,IF(LEN($B87)=0,"",IF(AND($B87&gt;0,VALUE(SUBSTITUTE($B87,"1","0"))=$B87),1,0)),"")</f>
        <v>0</v>
      </c>
      <c r="E87" s="124">
        <f>IF(PhieuBauCu!$B$2&gt;1,IF(LEN($B87)=0,"",IF(AND($B87&gt;0,VALUE(SUBSTITUTE($B87,"2","0"))=$B87),1,0)),"")</f>
        <v>0</v>
      </c>
      <c r="F87" s="124">
        <f>IF(PhieuBauCu!$B$2&gt;2,IF(LEN($B87)=0,"",IF(AND($B87&gt;0,VALUE(SUBSTITUTE($B87,"3","0"))=$B87),1,0)),"")</f>
        <v>0</v>
      </c>
      <c r="G87" s="124">
        <f>IF(PhieuBauCu!$B$2&gt;3,IF(LEN($B87)=0,"",IF(AND($B87&gt;0,VALUE(SUBSTITUTE($B87,"4","0"))=$B87),1,0)),"")</f>
        <v>0</v>
      </c>
      <c r="H87" s="124">
        <f>IF(PhieuBauCu!$B$2&gt;4,IF(LEN($B87)=0,"",IF(AND($B87&gt;0,VALUE(SUBSTITUTE($B87,"5","0"))=$B87),1,0)),"")</f>
        <v>0</v>
      </c>
      <c r="I87" s="124">
        <f>IF(PhieuBauCu!$B$2&gt;5,IF(LEN($B87)=0,"",IF(AND($B87&gt;0,VALUE(SUBSTITUTE($B87,"6","0"))=$B87),1,0)),"")</f>
        <v>0</v>
      </c>
      <c r="J87" s="124">
        <f>IF(PhieuBauCu!$B$2&gt;6,IF(LEN($B87)=0,"",IF(AND($B87&gt;0,VALUE(SUBSTITUTE($B87,"7","0"))=$B87),1,0)),"")</f>
        <v>0</v>
      </c>
      <c r="K87" s="124">
        <f>IF(PhieuBauCu!$B$2&gt;7,IF(LEN($B87)=0,"",IF(AND($B87&gt;0,VALUE(SUBSTITUTE($B87,"8","0"))=$B87),1,0)),"")</f>
        <v>1</v>
      </c>
      <c r="L87" s="124">
        <f>IF(PhieuBauCu!$B$2&gt;8,IF(LEN($B87)=0,"",IF(AND($B87&gt;0,VALUE(SUBSTITUTE($B87,"9","0"))=$B87),1,0)),"")</f>
        <v>1</v>
      </c>
      <c r="M87" s="126">
        <f t="shared" si="3"/>
        <v>2</v>
      </c>
      <c r="N87" s="24">
        <f>IF(AND(M87&lt;=PhieuBauCu!$B$13,M87&gt;=1),1,0)</f>
        <v>1</v>
      </c>
    </row>
    <row r="88" spans="1:14" ht="28.5" customHeight="1" x14ac:dyDescent="0.25">
      <c r="A88" s="124">
        <v>82</v>
      </c>
      <c r="B88" s="1">
        <v>12345678</v>
      </c>
      <c r="C88" s="125" t="str">
        <f t="shared" si="2"/>
        <v>Ok</v>
      </c>
      <c r="D88" s="124">
        <f>IF(PhieuBauCu!$B$2&gt;0,IF(LEN($B88)=0,"",IF(AND($B88&gt;0,VALUE(SUBSTITUTE($B88,"1","0"))=$B88),1,0)),"")</f>
        <v>0</v>
      </c>
      <c r="E88" s="124">
        <f>IF(PhieuBauCu!$B$2&gt;1,IF(LEN($B88)=0,"",IF(AND($B88&gt;0,VALUE(SUBSTITUTE($B88,"2","0"))=$B88),1,0)),"")</f>
        <v>0</v>
      </c>
      <c r="F88" s="124">
        <f>IF(PhieuBauCu!$B$2&gt;2,IF(LEN($B88)=0,"",IF(AND($B88&gt;0,VALUE(SUBSTITUTE($B88,"3","0"))=$B88),1,0)),"")</f>
        <v>0</v>
      </c>
      <c r="G88" s="124">
        <f>IF(PhieuBauCu!$B$2&gt;3,IF(LEN($B88)=0,"",IF(AND($B88&gt;0,VALUE(SUBSTITUTE($B88,"4","0"))=$B88),1,0)),"")</f>
        <v>0</v>
      </c>
      <c r="H88" s="124">
        <f>IF(PhieuBauCu!$B$2&gt;4,IF(LEN($B88)=0,"",IF(AND($B88&gt;0,VALUE(SUBSTITUTE($B88,"5","0"))=$B88),1,0)),"")</f>
        <v>0</v>
      </c>
      <c r="I88" s="124">
        <f>IF(PhieuBauCu!$B$2&gt;5,IF(LEN($B88)=0,"",IF(AND($B88&gt;0,VALUE(SUBSTITUTE($B88,"6","0"))=$B88),1,0)),"")</f>
        <v>0</v>
      </c>
      <c r="J88" s="124">
        <f>IF(PhieuBauCu!$B$2&gt;6,IF(LEN($B88)=0,"",IF(AND($B88&gt;0,VALUE(SUBSTITUTE($B88,"7","0"))=$B88),1,0)),"")</f>
        <v>0</v>
      </c>
      <c r="K88" s="124">
        <f>IF(PhieuBauCu!$B$2&gt;7,IF(LEN($B88)=0,"",IF(AND($B88&gt;0,VALUE(SUBSTITUTE($B88,"8","0"))=$B88),1,0)),"")</f>
        <v>0</v>
      </c>
      <c r="L88" s="124">
        <f>IF(PhieuBauCu!$B$2&gt;8,IF(LEN($B88)=0,"",IF(AND($B88&gt;0,VALUE(SUBSTITUTE($B88,"9","0"))=$B88),1,0)),"")</f>
        <v>1</v>
      </c>
      <c r="M88" s="126">
        <f t="shared" si="3"/>
        <v>1</v>
      </c>
      <c r="N88" s="24">
        <f>IF(AND(M88&lt;=PhieuBauCu!$B$13,M88&gt;=1),1,0)</f>
        <v>1</v>
      </c>
    </row>
    <row r="89" spans="1:14" ht="28.5" customHeight="1" x14ac:dyDescent="0.25">
      <c r="A89" s="124">
        <v>83</v>
      </c>
      <c r="B89" s="1">
        <v>123456789</v>
      </c>
      <c r="C89" s="125" t="str">
        <f t="shared" si="2"/>
        <v>Not Ok</v>
      </c>
      <c r="D89" s="124">
        <f>IF(PhieuBauCu!$B$2&gt;0,IF(LEN($B89)=0,"",IF(AND($B89&gt;0,VALUE(SUBSTITUTE($B89,"1","0"))=$B89),1,0)),"")</f>
        <v>0</v>
      </c>
      <c r="E89" s="124">
        <f>IF(PhieuBauCu!$B$2&gt;1,IF(LEN($B89)=0,"",IF(AND($B89&gt;0,VALUE(SUBSTITUTE($B89,"2","0"))=$B89),1,0)),"")</f>
        <v>0</v>
      </c>
      <c r="F89" s="124">
        <f>IF(PhieuBauCu!$B$2&gt;2,IF(LEN($B89)=0,"",IF(AND($B89&gt;0,VALUE(SUBSTITUTE($B89,"3","0"))=$B89),1,0)),"")</f>
        <v>0</v>
      </c>
      <c r="G89" s="124">
        <f>IF(PhieuBauCu!$B$2&gt;3,IF(LEN($B89)=0,"",IF(AND($B89&gt;0,VALUE(SUBSTITUTE($B89,"4","0"))=$B89),1,0)),"")</f>
        <v>0</v>
      </c>
      <c r="H89" s="124">
        <f>IF(PhieuBauCu!$B$2&gt;4,IF(LEN($B89)=0,"",IF(AND($B89&gt;0,VALUE(SUBSTITUTE($B89,"5","0"))=$B89),1,0)),"")</f>
        <v>0</v>
      </c>
      <c r="I89" s="124">
        <f>IF(PhieuBauCu!$B$2&gt;5,IF(LEN($B89)=0,"",IF(AND($B89&gt;0,VALUE(SUBSTITUTE($B89,"6","0"))=$B89),1,0)),"")</f>
        <v>0</v>
      </c>
      <c r="J89" s="124">
        <f>IF(PhieuBauCu!$B$2&gt;6,IF(LEN($B89)=0,"",IF(AND($B89&gt;0,VALUE(SUBSTITUTE($B89,"7","0"))=$B89),1,0)),"")</f>
        <v>0</v>
      </c>
      <c r="K89" s="124">
        <f>IF(PhieuBauCu!$B$2&gt;7,IF(LEN($B89)=0,"",IF(AND($B89&gt;0,VALUE(SUBSTITUTE($B89,"8","0"))=$B89),1,0)),"")</f>
        <v>0</v>
      </c>
      <c r="L89" s="124">
        <f>IF(PhieuBauCu!$B$2&gt;8,IF(LEN($B89)=0,"",IF(AND($B89&gt;0,VALUE(SUBSTITUTE($B89,"9","0"))=$B89),1,0)),"")</f>
        <v>0</v>
      </c>
      <c r="M89" s="126">
        <f t="shared" si="3"/>
        <v>0</v>
      </c>
      <c r="N89" s="24">
        <f>IF(AND(M89&lt;=PhieuBauCu!$B$13,M89&gt;=1),1,0)</f>
        <v>0</v>
      </c>
    </row>
    <row r="90" spans="1:14" ht="28.5" customHeight="1" x14ac:dyDescent="0.25">
      <c r="A90" s="124">
        <v>84</v>
      </c>
      <c r="B90" s="1">
        <v>12</v>
      </c>
      <c r="C90" s="125" t="str">
        <f t="shared" si="2"/>
        <v>Ok</v>
      </c>
      <c r="D90" s="124">
        <f>IF(PhieuBauCu!$B$2&gt;0,IF(LEN($B90)=0,"",IF(AND($B90&gt;0,VALUE(SUBSTITUTE($B90,"1","0"))=$B90),1,0)),"")</f>
        <v>0</v>
      </c>
      <c r="E90" s="124">
        <f>IF(PhieuBauCu!$B$2&gt;1,IF(LEN($B90)=0,"",IF(AND($B90&gt;0,VALUE(SUBSTITUTE($B90,"2","0"))=$B90),1,0)),"")</f>
        <v>0</v>
      </c>
      <c r="F90" s="124">
        <f>IF(PhieuBauCu!$B$2&gt;2,IF(LEN($B90)=0,"",IF(AND($B90&gt;0,VALUE(SUBSTITUTE($B90,"3","0"))=$B90),1,0)),"")</f>
        <v>1</v>
      </c>
      <c r="G90" s="124">
        <f>IF(PhieuBauCu!$B$2&gt;3,IF(LEN($B90)=0,"",IF(AND($B90&gt;0,VALUE(SUBSTITUTE($B90,"4","0"))=$B90),1,0)),"")</f>
        <v>1</v>
      </c>
      <c r="H90" s="124">
        <f>IF(PhieuBauCu!$B$2&gt;4,IF(LEN($B90)=0,"",IF(AND($B90&gt;0,VALUE(SUBSTITUTE($B90,"5","0"))=$B90),1,0)),"")</f>
        <v>1</v>
      </c>
      <c r="I90" s="124">
        <f>IF(PhieuBauCu!$B$2&gt;5,IF(LEN($B90)=0,"",IF(AND($B90&gt;0,VALUE(SUBSTITUTE($B90,"6","0"))=$B90),1,0)),"")</f>
        <v>1</v>
      </c>
      <c r="J90" s="124">
        <f>IF(PhieuBauCu!$B$2&gt;6,IF(LEN($B90)=0,"",IF(AND($B90&gt;0,VALUE(SUBSTITUTE($B90,"7","0"))=$B90),1,0)),"")</f>
        <v>1</v>
      </c>
      <c r="K90" s="124">
        <f>IF(PhieuBauCu!$B$2&gt;7,IF(LEN($B90)=0,"",IF(AND($B90&gt;0,VALUE(SUBSTITUTE($B90,"8","0"))=$B90),1,0)),"")</f>
        <v>1</v>
      </c>
      <c r="L90" s="124">
        <f>IF(PhieuBauCu!$B$2&gt;8,IF(LEN($B90)=0,"",IF(AND($B90&gt;0,VALUE(SUBSTITUTE($B90,"9","0"))=$B90),1,0)),"")</f>
        <v>1</v>
      </c>
      <c r="M90" s="126">
        <f t="shared" si="3"/>
        <v>7</v>
      </c>
      <c r="N90" s="24">
        <f>IF(AND(M90&lt;=PhieuBauCu!$B$13,M90&gt;=1),1,0)</f>
        <v>1</v>
      </c>
    </row>
    <row r="91" spans="1:14" ht="28.5" customHeight="1" x14ac:dyDescent="0.25">
      <c r="A91" s="124">
        <v>85</v>
      </c>
      <c r="B91" s="1">
        <v>123</v>
      </c>
      <c r="C91" s="125" t="str">
        <f t="shared" si="2"/>
        <v>Ok</v>
      </c>
      <c r="D91" s="124">
        <f>IF(PhieuBauCu!$B$2&gt;0,IF(LEN($B91)=0,"",IF(AND($B91&gt;0,VALUE(SUBSTITUTE($B91,"1","0"))=$B91),1,0)),"")</f>
        <v>0</v>
      </c>
      <c r="E91" s="124">
        <f>IF(PhieuBauCu!$B$2&gt;1,IF(LEN($B91)=0,"",IF(AND($B91&gt;0,VALUE(SUBSTITUTE($B91,"2","0"))=$B91),1,0)),"")</f>
        <v>0</v>
      </c>
      <c r="F91" s="124">
        <f>IF(PhieuBauCu!$B$2&gt;2,IF(LEN($B91)=0,"",IF(AND($B91&gt;0,VALUE(SUBSTITUTE($B91,"3","0"))=$B91),1,0)),"")</f>
        <v>0</v>
      </c>
      <c r="G91" s="124">
        <f>IF(PhieuBauCu!$B$2&gt;3,IF(LEN($B91)=0,"",IF(AND($B91&gt;0,VALUE(SUBSTITUTE($B91,"4","0"))=$B91),1,0)),"")</f>
        <v>1</v>
      </c>
      <c r="H91" s="124">
        <f>IF(PhieuBauCu!$B$2&gt;4,IF(LEN($B91)=0,"",IF(AND($B91&gt;0,VALUE(SUBSTITUTE($B91,"5","0"))=$B91),1,0)),"")</f>
        <v>1</v>
      </c>
      <c r="I91" s="124">
        <f>IF(PhieuBauCu!$B$2&gt;5,IF(LEN($B91)=0,"",IF(AND($B91&gt;0,VALUE(SUBSTITUTE($B91,"6","0"))=$B91),1,0)),"")</f>
        <v>1</v>
      </c>
      <c r="J91" s="124">
        <f>IF(PhieuBauCu!$B$2&gt;6,IF(LEN($B91)=0,"",IF(AND($B91&gt;0,VALUE(SUBSTITUTE($B91,"7","0"))=$B91),1,0)),"")</f>
        <v>1</v>
      </c>
      <c r="K91" s="124">
        <f>IF(PhieuBauCu!$B$2&gt;7,IF(LEN($B91)=0,"",IF(AND($B91&gt;0,VALUE(SUBSTITUTE($B91,"8","0"))=$B91),1,0)),"")</f>
        <v>1</v>
      </c>
      <c r="L91" s="124">
        <f>IF(PhieuBauCu!$B$2&gt;8,IF(LEN($B91)=0,"",IF(AND($B91&gt;0,VALUE(SUBSTITUTE($B91,"9","0"))=$B91),1,0)),"")</f>
        <v>1</v>
      </c>
      <c r="M91" s="126">
        <f t="shared" si="3"/>
        <v>6</v>
      </c>
      <c r="N91" s="24">
        <f>IF(AND(M91&lt;=PhieuBauCu!$B$13,M91&gt;=1),1,0)</f>
        <v>1</v>
      </c>
    </row>
    <row r="92" spans="1:14" ht="28.5" customHeight="1" x14ac:dyDescent="0.25">
      <c r="A92" s="124">
        <v>86</v>
      </c>
      <c r="B92" s="1">
        <v>1234</v>
      </c>
      <c r="C92" s="125" t="str">
        <f t="shared" si="2"/>
        <v>Ok</v>
      </c>
      <c r="D92" s="124">
        <f>IF(PhieuBauCu!$B$2&gt;0,IF(LEN($B92)=0,"",IF(AND($B92&gt;0,VALUE(SUBSTITUTE($B92,"1","0"))=$B92),1,0)),"")</f>
        <v>0</v>
      </c>
      <c r="E92" s="124">
        <f>IF(PhieuBauCu!$B$2&gt;1,IF(LEN($B92)=0,"",IF(AND($B92&gt;0,VALUE(SUBSTITUTE($B92,"2","0"))=$B92),1,0)),"")</f>
        <v>0</v>
      </c>
      <c r="F92" s="124">
        <f>IF(PhieuBauCu!$B$2&gt;2,IF(LEN($B92)=0,"",IF(AND($B92&gt;0,VALUE(SUBSTITUTE($B92,"3","0"))=$B92),1,0)),"")</f>
        <v>0</v>
      </c>
      <c r="G92" s="124">
        <f>IF(PhieuBauCu!$B$2&gt;3,IF(LEN($B92)=0,"",IF(AND($B92&gt;0,VALUE(SUBSTITUTE($B92,"4","0"))=$B92),1,0)),"")</f>
        <v>0</v>
      </c>
      <c r="H92" s="124">
        <f>IF(PhieuBauCu!$B$2&gt;4,IF(LEN($B92)=0,"",IF(AND($B92&gt;0,VALUE(SUBSTITUTE($B92,"5","0"))=$B92),1,0)),"")</f>
        <v>1</v>
      </c>
      <c r="I92" s="124">
        <f>IF(PhieuBauCu!$B$2&gt;5,IF(LEN($B92)=0,"",IF(AND($B92&gt;0,VALUE(SUBSTITUTE($B92,"6","0"))=$B92),1,0)),"")</f>
        <v>1</v>
      </c>
      <c r="J92" s="124">
        <f>IF(PhieuBauCu!$B$2&gt;6,IF(LEN($B92)=0,"",IF(AND($B92&gt;0,VALUE(SUBSTITUTE($B92,"7","0"))=$B92),1,0)),"")</f>
        <v>1</v>
      </c>
      <c r="K92" s="124">
        <f>IF(PhieuBauCu!$B$2&gt;7,IF(LEN($B92)=0,"",IF(AND($B92&gt;0,VALUE(SUBSTITUTE($B92,"8","0"))=$B92),1,0)),"")</f>
        <v>1</v>
      </c>
      <c r="L92" s="124">
        <f>IF(PhieuBauCu!$B$2&gt;8,IF(LEN($B92)=0,"",IF(AND($B92&gt;0,VALUE(SUBSTITUTE($B92,"9","0"))=$B92),1,0)),"")</f>
        <v>1</v>
      </c>
      <c r="M92" s="126">
        <f t="shared" si="3"/>
        <v>5</v>
      </c>
      <c r="N92" s="24">
        <f>IF(AND(M92&lt;=PhieuBauCu!$B$13,M92&gt;=1),1,0)</f>
        <v>1</v>
      </c>
    </row>
    <row r="93" spans="1:14" ht="28.5" customHeight="1" x14ac:dyDescent="0.25">
      <c r="A93" s="124">
        <v>87</v>
      </c>
      <c r="B93" s="1">
        <v>123456</v>
      </c>
      <c r="C93" s="125" t="str">
        <f t="shared" si="2"/>
        <v>Ok</v>
      </c>
      <c r="D93" s="124">
        <f>IF(PhieuBauCu!$B$2&gt;0,IF(LEN($B93)=0,"",IF(AND($B93&gt;0,VALUE(SUBSTITUTE($B93,"1","0"))=$B93),1,0)),"")</f>
        <v>0</v>
      </c>
      <c r="E93" s="124">
        <f>IF(PhieuBauCu!$B$2&gt;1,IF(LEN($B93)=0,"",IF(AND($B93&gt;0,VALUE(SUBSTITUTE($B93,"2","0"))=$B93),1,0)),"")</f>
        <v>0</v>
      </c>
      <c r="F93" s="124">
        <f>IF(PhieuBauCu!$B$2&gt;2,IF(LEN($B93)=0,"",IF(AND($B93&gt;0,VALUE(SUBSTITUTE($B93,"3","0"))=$B93),1,0)),"")</f>
        <v>0</v>
      </c>
      <c r="G93" s="124">
        <f>IF(PhieuBauCu!$B$2&gt;3,IF(LEN($B93)=0,"",IF(AND($B93&gt;0,VALUE(SUBSTITUTE($B93,"4","0"))=$B93),1,0)),"")</f>
        <v>0</v>
      </c>
      <c r="H93" s="124">
        <f>IF(PhieuBauCu!$B$2&gt;4,IF(LEN($B93)=0,"",IF(AND($B93&gt;0,VALUE(SUBSTITUTE($B93,"5","0"))=$B93),1,0)),"")</f>
        <v>0</v>
      </c>
      <c r="I93" s="124">
        <f>IF(PhieuBauCu!$B$2&gt;5,IF(LEN($B93)=0,"",IF(AND($B93&gt;0,VALUE(SUBSTITUTE($B93,"6","0"))=$B93),1,0)),"")</f>
        <v>0</v>
      </c>
      <c r="J93" s="124">
        <f>IF(PhieuBauCu!$B$2&gt;6,IF(LEN($B93)=0,"",IF(AND($B93&gt;0,VALUE(SUBSTITUTE($B93,"7","0"))=$B93),1,0)),"")</f>
        <v>1</v>
      </c>
      <c r="K93" s="124">
        <f>IF(PhieuBauCu!$B$2&gt;7,IF(LEN($B93)=0,"",IF(AND($B93&gt;0,VALUE(SUBSTITUTE($B93,"8","0"))=$B93),1,0)),"")</f>
        <v>1</v>
      </c>
      <c r="L93" s="124">
        <f>IF(PhieuBauCu!$B$2&gt;8,IF(LEN($B93)=0,"",IF(AND($B93&gt;0,VALUE(SUBSTITUTE($B93,"9","0"))=$B93),1,0)),"")</f>
        <v>1</v>
      </c>
      <c r="M93" s="126">
        <f t="shared" si="3"/>
        <v>3</v>
      </c>
      <c r="N93" s="24">
        <f>IF(AND(M93&lt;=PhieuBauCu!$B$13,M93&gt;=1),1,0)</f>
        <v>1</v>
      </c>
    </row>
    <row r="94" spans="1:14" ht="28.5" customHeight="1" x14ac:dyDescent="0.25">
      <c r="A94" s="124">
        <v>88</v>
      </c>
      <c r="B94" s="1">
        <v>1234567</v>
      </c>
      <c r="C94" s="125" t="str">
        <f t="shared" si="2"/>
        <v>Ok</v>
      </c>
      <c r="D94" s="124">
        <f>IF(PhieuBauCu!$B$2&gt;0,IF(LEN($B94)=0,"",IF(AND($B94&gt;0,VALUE(SUBSTITUTE($B94,"1","0"))=$B94),1,0)),"")</f>
        <v>0</v>
      </c>
      <c r="E94" s="124">
        <f>IF(PhieuBauCu!$B$2&gt;1,IF(LEN($B94)=0,"",IF(AND($B94&gt;0,VALUE(SUBSTITUTE($B94,"2","0"))=$B94),1,0)),"")</f>
        <v>0</v>
      </c>
      <c r="F94" s="124">
        <f>IF(PhieuBauCu!$B$2&gt;2,IF(LEN($B94)=0,"",IF(AND($B94&gt;0,VALUE(SUBSTITUTE($B94,"3","0"))=$B94),1,0)),"")</f>
        <v>0</v>
      </c>
      <c r="G94" s="124">
        <f>IF(PhieuBauCu!$B$2&gt;3,IF(LEN($B94)=0,"",IF(AND($B94&gt;0,VALUE(SUBSTITUTE($B94,"4","0"))=$B94),1,0)),"")</f>
        <v>0</v>
      </c>
      <c r="H94" s="124">
        <f>IF(PhieuBauCu!$B$2&gt;4,IF(LEN($B94)=0,"",IF(AND($B94&gt;0,VALUE(SUBSTITUTE($B94,"5","0"))=$B94),1,0)),"")</f>
        <v>0</v>
      </c>
      <c r="I94" s="124">
        <f>IF(PhieuBauCu!$B$2&gt;5,IF(LEN($B94)=0,"",IF(AND($B94&gt;0,VALUE(SUBSTITUTE($B94,"6","0"))=$B94),1,0)),"")</f>
        <v>0</v>
      </c>
      <c r="J94" s="124">
        <f>IF(PhieuBauCu!$B$2&gt;6,IF(LEN($B94)=0,"",IF(AND($B94&gt;0,VALUE(SUBSTITUTE($B94,"7","0"))=$B94),1,0)),"")</f>
        <v>0</v>
      </c>
      <c r="K94" s="124">
        <f>IF(PhieuBauCu!$B$2&gt;7,IF(LEN($B94)=0,"",IF(AND($B94&gt;0,VALUE(SUBSTITUTE($B94,"8","0"))=$B94),1,0)),"")</f>
        <v>1</v>
      </c>
      <c r="L94" s="124">
        <f>IF(PhieuBauCu!$B$2&gt;8,IF(LEN($B94)=0,"",IF(AND($B94&gt;0,VALUE(SUBSTITUTE($B94,"9","0"))=$B94),1,0)),"")</f>
        <v>1</v>
      </c>
      <c r="M94" s="126">
        <f t="shared" si="3"/>
        <v>2</v>
      </c>
      <c r="N94" s="24">
        <f>IF(AND(M94&lt;=PhieuBauCu!$B$13,M94&gt;=1),1,0)</f>
        <v>1</v>
      </c>
    </row>
    <row r="95" spans="1:14" ht="28.5" customHeight="1" x14ac:dyDescent="0.25">
      <c r="A95" s="124">
        <v>89</v>
      </c>
      <c r="B95" s="1">
        <v>12345678</v>
      </c>
      <c r="C95" s="125" t="str">
        <f t="shared" si="2"/>
        <v>Ok</v>
      </c>
      <c r="D95" s="124">
        <f>IF(PhieuBauCu!$B$2&gt;0,IF(LEN($B95)=0,"",IF(AND($B95&gt;0,VALUE(SUBSTITUTE($B95,"1","0"))=$B95),1,0)),"")</f>
        <v>0</v>
      </c>
      <c r="E95" s="124">
        <f>IF(PhieuBauCu!$B$2&gt;1,IF(LEN($B95)=0,"",IF(AND($B95&gt;0,VALUE(SUBSTITUTE($B95,"2","0"))=$B95),1,0)),"")</f>
        <v>0</v>
      </c>
      <c r="F95" s="124">
        <f>IF(PhieuBauCu!$B$2&gt;2,IF(LEN($B95)=0,"",IF(AND($B95&gt;0,VALUE(SUBSTITUTE($B95,"3","0"))=$B95),1,0)),"")</f>
        <v>0</v>
      </c>
      <c r="G95" s="124">
        <f>IF(PhieuBauCu!$B$2&gt;3,IF(LEN($B95)=0,"",IF(AND($B95&gt;0,VALUE(SUBSTITUTE($B95,"4","0"))=$B95),1,0)),"")</f>
        <v>0</v>
      </c>
      <c r="H95" s="124">
        <f>IF(PhieuBauCu!$B$2&gt;4,IF(LEN($B95)=0,"",IF(AND($B95&gt;0,VALUE(SUBSTITUTE($B95,"5","0"))=$B95),1,0)),"")</f>
        <v>0</v>
      </c>
      <c r="I95" s="124">
        <f>IF(PhieuBauCu!$B$2&gt;5,IF(LEN($B95)=0,"",IF(AND($B95&gt;0,VALUE(SUBSTITUTE($B95,"6","0"))=$B95),1,0)),"")</f>
        <v>0</v>
      </c>
      <c r="J95" s="124">
        <f>IF(PhieuBauCu!$B$2&gt;6,IF(LEN($B95)=0,"",IF(AND($B95&gt;0,VALUE(SUBSTITUTE($B95,"7","0"))=$B95),1,0)),"")</f>
        <v>0</v>
      </c>
      <c r="K95" s="124">
        <f>IF(PhieuBauCu!$B$2&gt;7,IF(LEN($B95)=0,"",IF(AND($B95&gt;0,VALUE(SUBSTITUTE($B95,"8","0"))=$B95),1,0)),"")</f>
        <v>0</v>
      </c>
      <c r="L95" s="124">
        <f>IF(PhieuBauCu!$B$2&gt;8,IF(LEN($B95)=0,"",IF(AND($B95&gt;0,VALUE(SUBSTITUTE($B95,"9","0"))=$B95),1,0)),"")</f>
        <v>1</v>
      </c>
      <c r="M95" s="126">
        <f t="shared" si="3"/>
        <v>1</v>
      </c>
      <c r="N95" s="24">
        <f>IF(AND(M95&lt;=PhieuBauCu!$B$13,M95&gt;=1),1,0)</f>
        <v>1</v>
      </c>
    </row>
    <row r="96" spans="1:14" ht="28.5" customHeight="1" x14ac:dyDescent="0.25">
      <c r="A96" s="124">
        <v>90</v>
      </c>
      <c r="B96" s="1">
        <v>123456789</v>
      </c>
      <c r="C96" s="125" t="str">
        <f t="shared" si="2"/>
        <v>Not Ok</v>
      </c>
      <c r="D96" s="124">
        <f>IF(PhieuBauCu!$B$2&gt;0,IF(LEN($B96)=0,"",IF(AND($B96&gt;0,VALUE(SUBSTITUTE($B96,"1","0"))=$B96),1,0)),"")</f>
        <v>0</v>
      </c>
      <c r="E96" s="124">
        <f>IF(PhieuBauCu!$B$2&gt;1,IF(LEN($B96)=0,"",IF(AND($B96&gt;0,VALUE(SUBSTITUTE($B96,"2","0"))=$B96),1,0)),"")</f>
        <v>0</v>
      </c>
      <c r="F96" s="124">
        <f>IF(PhieuBauCu!$B$2&gt;2,IF(LEN($B96)=0,"",IF(AND($B96&gt;0,VALUE(SUBSTITUTE($B96,"3","0"))=$B96),1,0)),"")</f>
        <v>0</v>
      </c>
      <c r="G96" s="124">
        <f>IF(PhieuBauCu!$B$2&gt;3,IF(LEN($B96)=0,"",IF(AND($B96&gt;0,VALUE(SUBSTITUTE($B96,"4","0"))=$B96),1,0)),"")</f>
        <v>0</v>
      </c>
      <c r="H96" s="124">
        <f>IF(PhieuBauCu!$B$2&gt;4,IF(LEN($B96)=0,"",IF(AND($B96&gt;0,VALUE(SUBSTITUTE($B96,"5","0"))=$B96),1,0)),"")</f>
        <v>0</v>
      </c>
      <c r="I96" s="124">
        <f>IF(PhieuBauCu!$B$2&gt;5,IF(LEN($B96)=0,"",IF(AND($B96&gt;0,VALUE(SUBSTITUTE($B96,"6","0"))=$B96),1,0)),"")</f>
        <v>0</v>
      </c>
      <c r="J96" s="124">
        <f>IF(PhieuBauCu!$B$2&gt;6,IF(LEN($B96)=0,"",IF(AND($B96&gt;0,VALUE(SUBSTITUTE($B96,"7","0"))=$B96),1,0)),"")</f>
        <v>0</v>
      </c>
      <c r="K96" s="124">
        <f>IF(PhieuBauCu!$B$2&gt;7,IF(LEN($B96)=0,"",IF(AND($B96&gt;0,VALUE(SUBSTITUTE($B96,"8","0"))=$B96),1,0)),"")</f>
        <v>0</v>
      </c>
      <c r="L96" s="124">
        <f>IF(PhieuBauCu!$B$2&gt;8,IF(LEN($B96)=0,"",IF(AND($B96&gt;0,VALUE(SUBSTITUTE($B96,"9","0"))=$B96),1,0)),"")</f>
        <v>0</v>
      </c>
      <c r="M96" s="126">
        <f t="shared" si="3"/>
        <v>0</v>
      </c>
      <c r="N96" s="24">
        <f>IF(AND(M96&lt;=PhieuBauCu!$B$13,M96&gt;=1),1,0)</f>
        <v>0</v>
      </c>
    </row>
    <row r="97" spans="1:14" ht="28.5" customHeight="1" x14ac:dyDescent="0.25">
      <c r="A97" s="124">
        <v>91</v>
      </c>
      <c r="B97" s="1">
        <v>12</v>
      </c>
      <c r="C97" s="125" t="str">
        <f t="shared" si="2"/>
        <v>Ok</v>
      </c>
      <c r="D97" s="124">
        <f>IF(PhieuBauCu!$B$2&gt;0,IF(LEN($B97)=0,"",IF(AND($B97&gt;0,VALUE(SUBSTITUTE($B97,"1","0"))=$B97),1,0)),"")</f>
        <v>0</v>
      </c>
      <c r="E97" s="124">
        <f>IF(PhieuBauCu!$B$2&gt;1,IF(LEN($B97)=0,"",IF(AND($B97&gt;0,VALUE(SUBSTITUTE($B97,"2","0"))=$B97),1,0)),"")</f>
        <v>0</v>
      </c>
      <c r="F97" s="124">
        <f>IF(PhieuBauCu!$B$2&gt;2,IF(LEN($B97)=0,"",IF(AND($B97&gt;0,VALUE(SUBSTITUTE($B97,"3","0"))=$B97),1,0)),"")</f>
        <v>1</v>
      </c>
      <c r="G97" s="124">
        <f>IF(PhieuBauCu!$B$2&gt;3,IF(LEN($B97)=0,"",IF(AND($B97&gt;0,VALUE(SUBSTITUTE($B97,"4","0"))=$B97),1,0)),"")</f>
        <v>1</v>
      </c>
      <c r="H97" s="124">
        <f>IF(PhieuBauCu!$B$2&gt;4,IF(LEN($B97)=0,"",IF(AND($B97&gt;0,VALUE(SUBSTITUTE($B97,"5","0"))=$B97),1,0)),"")</f>
        <v>1</v>
      </c>
      <c r="I97" s="124">
        <f>IF(PhieuBauCu!$B$2&gt;5,IF(LEN($B97)=0,"",IF(AND($B97&gt;0,VALUE(SUBSTITUTE($B97,"6","0"))=$B97),1,0)),"")</f>
        <v>1</v>
      </c>
      <c r="J97" s="124">
        <f>IF(PhieuBauCu!$B$2&gt;6,IF(LEN($B97)=0,"",IF(AND($B97&gt;0,VALUE(SUBSTITUTE($B97,"7","0"))=$B97),1,0)),"")</f>
        <v>1</v>
      </c>
      <c r="K97" s="124">
        <f>IF(PhieuBauCu!$B$2&gt;7,IF(LEN($B97)=0,"",IF(AND($B97&gt;0,VALUE(SUBSTITUTE($B97,"8","0"))=$B97),1,0)),"")</f>
        <v>1</v>
      </c>
      <c r="L97" s="124">
        <f>IF(PhieuBauCu!$B$2&gt;8,IF(LEN($B97)=0,"",IF(AND($B97&gt;0,VALUE(SUBSTITUTE($B97,"9","0"))=$B97),1,0)),"")</f>
        <v>1</v>
      </c>
      <c r="M97" s="126">
        <f t="shared" si="3"/>
        <v>7</v>
      </c>
      <c r="N97" s="24">
        <f>IF(AND(M97&lt;=PhieuBauCu!$B$13,M97&gt;=1),1,0)</f>
        <v>1</v>
      </c>
    </row>
    <row r="98" spans="1:14" ht="28.5" customHeight="1" x14ac:dyDescent="0.25">
      <c r="A98" s="124">
        <v>92</v>
      </c>
      <c r="B98" s="1">
        <v>123</v>
      </c>
      <c r="C98" s="125" t="str">
        <f t="shared" si="2"/>
        <v>Ok</v>
      </c>
      <c r="D98" s="124">
        <f>IF(PhieuBauCu!$B$2&gt;0,IF(LEN($B98)=0,"",IF(AND($B98&gt;0,VALUE(SUBSTITUTE($B98,"1","0"))=$B98),1,0)),"")</f>
        <v>0</v>
      </c>
      <c r="E98" s="124">
        <f>IF(PhieuBauCu!$B$2&gt;1,IF(LEN($B98)=0,"",IF(AND($B98&gt;0,VALUE(SUBSTITUTE($B98,"2","0"))=$B98),1,0)),"")</f>
        <v>0</v>
      </c>
      <c r="F98" s="124">
        <f>IF(PhieuBauCu!$B$2&gt;2,IF(LEN($B98)=0,"",IF(AND($B98&gt;0,VALUE(SUBSTITUTE($B98,"3","0"))=$B98),1,0)),"")</f>
        <v>0</v>
      </c>
      <c r="G98" s="124">
        <f>IF(PhieuBauCu!$B$2&gt;3,IF(LEN($B98)=0,"",IF(AND($B98&gt;0,VALUE(SUBSTITUTE($B98,"4","0"))=$B98),1,0)),"")</f>
        <v>1</v>
      </c>
      <c r="H98" s="124">
        <f>IF(PhieuBauCu!$B$2&gt;4,IF(LEN($B98)=0,"",IF(AND($B98&gt;0,VALUE(SUBSTITUTE($B98,"5","0"))=$B98),1,0)),"")</f>
        <v>1</v>
      </c>
      <c r="I98" s="124">
        <f>IF(PhieuBauCu!$B$2&gt;5,IF(LEN($B98)=0,"",IF(AND($B98&gt;0,VALUE(SUBSTITUTE($B98,"6","0"))=$B98),1,0)),"")</f>
        <v>1</v>
      </c>
      <c r="J98" s="124">
        <f>IF(PhieuBauCu!$B$2&gt;6,IF(LEN($B98)=0,"",IF(AND($B98&gt;0,VALUE(SUBSTITUTE($B98,"7","0"))=$B98),1,0)),"")</f>
        <v>1</v>
      </c>
      <c r="K98" s="124">
        <f>IF(PhieuBauCu!$B$2&gt;7,IF(LEN($B98)=0,"",IF(AND($B98&gt;0,VALUE(SUBSTITUTE($B98,"8","0"))=$B98),1,0)),"")</f>
        <v>1</v>
      </c>
      <c r="L98" s="124">
        <f>IF(PhieuBauCu!$B$2&gt;8,IF(LEN($B98)=0,"",IF(AND($B98&gt;0,VALUE(SUBSTITUTE($B98,"9","0"))=$B98),1,0)),"")</f>
        <v>1</v>
      </c>
      <c r="M98" s="126">
        <f t="shared" si="3"/>
        <v>6</v>
      </c>
      <c r="N98" s="24">
        <f>IF(AND(M98&lt;=PhieuBauCu!$B$13,M98&gt;=1),1,0)</f>
        <v>1</v>
      </c>
    </row>
    <row r="99" spans="1:14" ht="28.5" customHeight="1" x14ac:dyDescent="0.25">
      <c r="A99" s="124">
        <v>93</v>
      </c>
      <c r="B99" s="1">
        <v>1234</v>
      </c>
      <c r="C99" s="125" t="str">
        <f t="shared" si="2"/>
        <v>Ok</v>
      </c>
      <c r="D99" s="124">
        <f>IF(PhieuBauCu!$B$2&gt;0,IF(LEN($B99)=0,"",IF(AND($B99&gt;0,VALUE(SUBSTITUTE($B99,"1","0"))=$B99),1,0)),"")</f>
        <v>0</v>
      </c>
      <c r="E99" s="124">
        <f>IF(PhieuBauCu!$B$2&gt;1,IF(LEN($B99)=0,"",IF(AND($B99&gt;0,VALUE(SUBSTITUTE($B99,"2","0"))=$B99),1,0)),"")</f>
        <v>0</v>
      </c>
      <c r="F99" s="124">
        <f>IF(PhieuBauCu!$B$2&gt;2,IF(LEN($B99)=0,"",IF(AND($B99&gt;0,VALUE(SUBSTITUTE($B99,"3","0"))=$B99),1,0)),"")</f>
        <v>0</v>
      </c>
      <c r="G99" s="124">
        <f>IF(PhieuBauCu!$B$2&gt;3,IF(LEN($B99)=0,"",IF(AND($B99&gt;0,VALUE(SUBSTITUTE($B99,"4","0"))=$B99),1,0)),"")</f>
        <v>0</v>
      </c>
      <c r="H99" s="124">
        <f>IF(PhieuBauCu!$B$2&gt;4,IF(LEN($B99)=0,"",IF(AND($B99&gt;0,VALUE(SUBSTITUTE($B99,"5","0"))=$B99),1,0)),"")</f>
        <v>1</v>
      </c>
      <c r="I99" s="124">
        <f>IF(PhieuBauCu!$B$2&gt;5,IF(LEN($B99)=0,"",IF(AND($B99&gt;0,VALUE(SUBSTITUTE($B99,"6","0"))=$B99),1,0)),"")</f>
        <v>1</v>
      </c>
      <c r="J99" s="124">
        <f>IF(PhieuBauCu!$B$2&gt;6,IF(LEN($B99)=0,"",IF(AND($B99&gt;0,VALUE(SUBSTITUTE($B99,"7","0"))=$B99),1,0)),"")</f>
        <v>1</v>
      </c>
      <c r="K99" s="124">
        <f>IF(PhieuBauCu!$B$2&gt;7,IF(LEN($B99)=0,"",IF(AND($B99&gt;0,VALUE(SUBSTITUTE($B99,"8","0"))=$B99),1,0)),"")</f>
        <v>1</v>
      </c>
      <c r="L99" s="124">
        <f>IF(PhieuBauCu!$B$2&gt;8,IF(LEN($B99)=0,"",IF(AND($B99&gt;0,VALUE(SUBSTITUTE($B99,"9","0"))=$B99),1,0)),"")</f>
        <v>1</v>
      </c>
      <c r="M99" s="126">
        <f t="shared" si="3"/>
        <v>5</v>
      </c>
      <c r="N99" s="24">
        <f>IF(AND(M99&lt;=PhieuBauCu!$B$13,M99&gt;=1),1,0)</f>
        <v>1</v>
      </c>
    </row>
    <row r="100" spans="1:14" ht="28.5" customHeight="1" x14ac:dyDescent="0.25">
      <c r="A100" s="124">
        <v>94</v>
      </c>
      <c r="B100" s="1">
        <v>123459</v>
      </c>
      <c r="C100" s="125" t="str">
        <f t="shared" si="2"/>
        <v>Ok</v>
      </c>
      <c r="D100" s="124">
        <f>IF(PhieuBauCu!$B$2&gt;0,IF(LEN($B100)=0,"",IF(AND($B100&gt;0,VALUE(SUBSTITUTE($B100,"1","0"))=$B100),1,0)),"")</f>
        <v>0</v>
      </c>
      <c r="E100" s="124">
        <f>IF(PhieuBauCu!$B$2&gt;1,IF(LEN($B100)=0,"",IF(AND($B100&gt;0,VALUE(SUBSTITUTE($B100,"2","0"))=$B100),1,0)),"")</f>
        <v>0</v>
      </c>
      <c r="F100" s="124">
        <f>IF(PhieuBauCu!$B$2&gt;2,IF(LEN($B100)=0,"",IF(AND($B100&gt;0,VALUE(SUBSTITUTE($B100,"3","0"))=$B100),1,0)),"")</f>
        <v>0</v>
      </c>
      <c r="G100" s="124">
        <f>IF(PhieuBauCu!$B$2&gt;3,IF(LEN($B100)=0,"",IF(AND($B100&gt;0,VALUE(SUBSTITUTE($B100,"4","0"))=$B100),1,0)),"")</f>
        <v>0</v>
      </c>
      <c r="H100" s="124">
        <f>IF(PhieuBauCu!$B$2&gt;4,IF(LEN($B100)=0,"",IF(AND($B100&gt;0,VALUE(SUBSTITUTE($B100,"5","0"))=$B100),1,0)),"")</f>
        <v>0</v>
      </c>
      <c r="I100" s="124">
        <f>IF(PhieuBauCu!$B$2&gt;5,IF(LEN($B100)=0,"",IF(AND($B100&gt;0,VALUE(SUBSTITUTE($B100,"6","0"))=$B100),1,0)),"")</f>
        <v>1</v>
      </c>
      <c r="J100" s="124">
        <f>IF(PhieuBauCu!$B$2&gt;6,IF(LEN($B100)=0,"",IF(AND($B100&gt;0,VALUE(SUBSTITUTE($B100,"7","0"))=$B100),1,0)),"")</f>
        <v>1</v>
      </c>
      <c r="K100" s="124">
        <f>IF(PhieuBauCu!$B$2&gt;7,IF(LEN($B100)=0,"",IF(AND($B100&gt;0,VALUE(SUBSTITUTE($B100,"8","0"))=$B100),1,0)),"")</f>
        <v>1</v>
      </c>
      <c r="L100" s="124">
        <f>IF(PhieuBauCu!$B$2&gt;8,IF(LEN($B100)=0,"",IF(AND($B100&gt;0,VALUE(SUBSTITUTE($B100,"9","0"))=$B100),1,0)),"")</f>
        <v>0</v>
      </c>
      <c r="M100" s="126">
        <f t="shared" si="3"/>
        <v>3</v>
      </c>
      <c r="N100" s="24">
        <f>IF(AND(M100&lt;=PhieuBauCu!$B$13,M100&gt;=1),1,0)</f>
        <v>1</v>
      </c>
    </row>
    <row r="101" spans="1:14" ht="28.5" customHeight="1" x14ac:dyDescent="0.25">
      <c r="A101" s="124">
        <v>95</v>
      </c>
      <c r="B101" s="1">
        <v>1234567</v>
      </c>
      <c r="C101" s="125" t="str">
        <f t="shared" si="2"/>
        <v>Ok</v>
      </c>
      <c r="D101" s="124">
        <f>IF(PhieuBauCu!$B$2&gt;0,IF(LEN($B101)=0,"",IF(AND($B101&gt;0,VALUE(SUBSTITUTE($B101,"1","0"))=$B101),1,0)),"")</f>
        <v>0</v>
      </c>
      <c r="E101" s="124">
        <f>IF(PhieuBauCu!$B$2&gt;1,IF(LEN($B101)=0,"",IF(AND($B101&gt;0,VALUE(SUBSTITUTE($B101,"2","0"))=$B101),1,0)),"")</f>
        <v>0</v>
      </c>
      <c r="F101" s="124">
        <f>IF(PhieuBauCu!$B$2&gt;2,IF(LEN($B101)=0,"",IF(AND($B101&gt;0,VALUE(SUBSTITUTE($B101,"3","0"))=$B101),1,0)),"")</f>
        <v>0</v>
      </c>
      <c r="G101" s="124">
        <f>IF(PhieuBauCu!$B$2&gt;3,IF(LEN($B101)=0,"",IF(AND($B101&gt;0,VALUE(SUBSTITUTE($B101,"4","0"))=$B101),1,0)),"")</f>
        <v>0</v>
      </c>
      <c r="H101" s="124">
        <f>IF(PhieuBauCu!$B$2&gt;4,IF(LEN($B101)=0,"",IF(AND($B101&gt;0,VALUE(SUBSTITUTE($B101,"5","0"))=$B101),1,0)),"")</f>
        <v>0</v>
      </c>
      <c r="I101" s="124">
        <f>IF(PhieuBauCu!$B$2&gt;5,IF(LEN($B101)=0,"",IF(AND($B101&gt;0,VALUE(SUBSTITUTE($B101,"6","0"))=$B101),1,0)),"")</f>
        <v>0</v>
      </c>
      <c r="J101" s="124">
        <f>IF(PhieuBauCu!$B$2&gt;6,IF(LEN($B101)=0,"",IF(AND($B101&gt;0,VALUE(SUBSTITUTE($B101,"7","0"))=$B101),1,0)),"")</f>
        <v>0</v>
      </c>
      <c r="K101" s="124">
        <f>IF(PhieuBauCu!$B$2&gt;7,IF(LEN($B101)=0,"",IF(AND($B101&gt;0,VALUE(SUBSTITUTE($B101,"8","0"))=$B101),1,0)),"")</f>
        <v>1</v>
      </c>
      <c r="L101" s="124">
        <f>IF(PhieuBauCu!$B$2&gt;8,IF(LEN($B101)=0,"",IF(AND($B101&gt;0,VALUE(SUBSTITUTE($B101,"9","0"))=$B101),1,0)),"")</f>
        <v>1</v>
      </c>
      <c r="M101" s="126">
        <f t="shared" si="3"/>
        <v>2</v>
      </c>
      <c r="N101" s="24">
        <f>IF(AND(M101&lt;=PhieuBauCu!$B$13,M101&gt;=1),1,0)</f>
        <v>1</v>
      </c>
    </row>
    <row r="102" spans="1:14" ht="28.5" customHeight="1" x14ac:dyDescent="0.25">
      <c r="A102" s="124">
        <v>96</v>
      </c>
      <c r="B102" s="1">
        <v>12345678</v>
      </c>
      <c r="C102" s="125" t="str">
        <f t="shared" si="2"/>
        <v>Ok</v>
      </c>
      <c r="D102" s="124">
        <f>IF(PhieuBauCu!$B$2&gt;0,IF(LEN($B102)=0,"",IF(AND($B102&gt;0,VALUE(SUBSTITUTE($B102,"1","0"))=$B102),1,0)),"")</f>
        <v>0</v>
      </c>
      <c r="E102" s="124">
        <f>IF(PhieuBauCu!$B$2&gt;1,IF(LEN($B102)=0,"",IF(AND($B102&gt;0,VALUE(SUBSTITUTE($B102,"2","0"))=$B102),1,0)),"")</f>
        <v>0</v>
      </c>
      <c r="F102" s="124">
        <f>IF(PhieuBauCu!$B$2&gt;2,IF(LEN($B102)=0,"",IF(AND($B102&gt;0,VALUE(SUBSTITUTE($B102,"3","0"))=$B102),1,0)),"")</f>
        <v>0</v>
      </c>
      <c r="G102" s="124">
        <f>IF(PhieuBauCu!$B$2&gt;3,IF(LEN($B102)=0,"",IF(AND($B102&gt;0,VALUE(SUBSTITUTE($B102,"4","0"))=$B102),1,0)),"")</f>
        <v>0</v>
      </c>
      <c r="H102" s="124">
        <f>IF(PhieuBauCu!$B$2&gt;4,IF(LEN($B102)=0,"",IF(AND($B102&gt;0,VALUE(SUBSTITUTE($B102,"5","0"))=$B102),1,0)),"")</f>
        <v>0</v>
      </c>
      <c r="I102" s="124">
        <f>IF(PhieuBauCu!$B$2&gt;5,IF(LEN($B102)=0,"",IF(AND($B102&gt;0,VALUE(SUBSTITUTE($B102,"6","0"))=$B102),1,0)),"")</f>
        <v>0</v>
      </c>
      <c r="J102" s="124">
        <f>IF(PhieuBauCu!$B$2&gt;6,IF(LEN($B102)=0,"",IF(AND($B102&gt;0,VALUE(SUBSTITUTE($B102,"7","0"))=$B102),1,0)),"")</f>
        <v>0</v>
      </c>
      <c r="K102" s="124">
        <f>IF(PhieuBauCu!$B$2&gt;7,IF(LEN($B102)=0,"",IF(AND($B102&gt;0,VALUE(SUBSTITUTE($B102,"8","0"))=$B102),1,0)),"")</f>
        <v>0</v>
      </c>
      <c r="L102" s="124">
        <f>IF(PhieuBauCu!$B$2&gt;8,IF(LEN($B102)=0,"",IF(AND($B102&gt;0,VALUE(SUBSTITUTE($B102,"9","0"))=$B102),1,0)),"")</f>
        <v>1</v>
      </c>
      <c r="M102" s="126">
        <f t="shared" si="3"/>
        <v>1</v>
      </c>
      <c r="N102" s="24">
        <f>IF(AND(M102&lt;=PhieuBauCu!$B$13,M102&gt;=1),1,0)</f>
        <v>1</v>
      </c>
    </row>
    <row r="103" spans="1:14" ht="28.5" customHeight="1" x14ac:dyDescent="0.25">
      <c r="A103" s="124">
        <v>97</v>
      </c>
      <c r="B103" s="1">
        <v>123456789</v>
      </c>
      <c r="C103" s="125" t="str">
        <f t="shared" si="2"/>
        <v>Not Ok</v>
      </c>
      <c r="D103" s="124">
        <f>IF(PhieuBauCu!$B$2&gt;0,IF(LEN($B103)=0,"",IF(AND($B103&gt;0,VALUE(SUBSTITUTE($B103,"1","0"))=$B103),1,0)),"")</f>
        <v>0</v>
      </c>
      <c r="E103" s="124">
        <f>IF(PhieuBauCu!$B$2&gt;1,IF(LEN($B103)=0,"",IF(AND($B103&gt;0,VALUE(SUBSTITUTE($B103,"2","0"))=$B103),1,0)),"")</f>
        <v>0</v>
      </c>
      <c r="F103" s="124">
        <f>IF(PhieuBauCu!$B$2&gt;2,IF(LEN($B103)=0,"",IF(AND($B103&gt;0,VALUE(SUBSTITUTE($B103,"3","0"))=$B103),1,0)),"")</f>
        <v>0</v>
      </c>
      <c r="G103" s="124">
        <f>IF(PhieuBauCu!$B$2&gt;3,IF(LEN($B103)=0,"",IF(AND($B103&gt;0,VALUE(SUBSTITUTE($B103,"4","0"))=$B103),1,0)),"")</f>
        <v>0</v>
      </c>
      <c r="H103" s="124">
        <f>IF(PhieuBauCu!$B$2&gt;4,IF(LEN($B103)=0,"",IF(AND($B103&gt;0,VALUE(SUBSTITUTE($B103,"5","0"))=$B103),1,0)),"")</f>
        <v>0</v>
      </c>
      <c r="I103" s="124">
        <f>IF(PhieuBauCu!$B$2&gt;5,IF(LEN($B103)=0,"",IF(AND($B103&gt;0,VALUE(SUBSTITUTE($B103,"6","0"))=$B103),1,0)),"")</f>
        <v>0</v>
      </c>
      <c r="J103" s="124">
        <f>IF(PhieuBauCu!$B$2&gt;6,IF(LEN($B103)=0,"",IF(AND($B103&gt;0,VALUE(SUBSTITUTE($B103,"7","0"))=$B103),1,0)),"")</f>
        <v>0</v>
      </c>
      <c r="K103" s="124">
        <f>IF(PhieuBauCu!$B$2&gt;7,IF(LEN($B103)=0,"",IF(AND($B103&gt;0,VALUE(SUBSTITUTE($B103,"8","0"))=$B103),1,0)),"")</f>
        <v>0</v>
      </c>
      <c r="L103" s="124">
        <f>IF(PhieuBauCu!$B$2&gt;8,IF(LEN($B103)=0,"",IF(AND($B103&gt;0,VALUE(SUBSTITUTE($B103,"9","0"))=$B103),1,0)),"")</f>
        <v>0</v>
      </c>
      <c r="M103" s="126">
        <f t="shared" si="3"/>
        <v>0</v>
      </c>
      <c r="N103" s="24">
        <f>IF(AND(M103&lt;=PhieuBauCu!$B$13,M103&gt;=1),1,0)</f>
        <v>0</v>
      </c>
    </row>
    <row r="104" spans="1:14" ht="28.5" customHeight="1" x14ac:dyDescent="0.25">
      <c r="A104" s="124">
        <v>98</v>
      </c>
      <c r="B104" s="1">
        <v>12</v>
      </c>
      <c r="C104" s="125" t="str">
        <f t="shared" si="2"/>
        <v>Ok</v>
      </c>
      <c r="D104" s="124">
        <f>IF(PhieuBauCu!$B$2&gt;0,IF(LEN($B104)=0,"",IF(AND($B104&gt;0,VALUE(SUBSTITUTE($B104,"1","0"))=$B104),1,0)),"")</f>
        <v>0</v>
      </c>
      <c r="E104" s="124">
        <f>IF(PhieuBauCu!$B$2&gt;1,IF(LEN($B104)=0,"",IF(AND($B104&gt;0,VALUE(SUBSTITUTE($B104,"2","0"))=$B104),1,0)),"")</f>
        <v>0</v>
      </c>
      <c r="F104" s="124">
        <f>IF(PhieuBauCu!$B$2&gt;2,IF(LEN($B104)=0,"",IF(AND($B104&gt;0,VALUE(SUBSTITUTE($B104,"3","0"))=$B104),1,0)),"")</f>
        <v>1</v>
      </c>
      <c r="G104" s="124">
        <f>IF(PhieuBauCu!$B$2&gt;3,IF(LEN($B104)=0,"",IF(AND($B104&gt;0,VALUE(SUBSTITUTE($B104,"4","0"))=$B104),1,0)),"")</f>
        <v>1</v>
      </c>
      <c r="H104" s="124">
        <f>IF(PhieuBauCu!$B$2&gt;4,IF(LEN($B104)=0,"",IF(AND($B104&gt;0,VALUE(SUBSTITUTE($B104,"5","0"))=$B104),1,0)),"")</f>
        <v>1</v>
      </c>
      <c r="I104" s="124">
        <f>IF(PhieuBauCu!$B$2&gt;5,IF(LEN($B104)=0,"",IF(AND($B104&gt;0,VALUE(SUBSTITUTE($B104,"6","0"))=$B104),1,0)),"")</f>
        <v>1</v>
      </c>
      <c r="J104" s="124">
        <f>IF(PhieuBauCu!$B$2&gt;6,IF(LEN($B104)=0,"",IF(AND($B104&gt;0,VALUE(SUBSTITUTE($B104,"7","0"))=$B104),1,0)),"")</f>
        <v>1</v>
      </c>
      <c r="K104" s="124">
        <f>IF(PhieuBauCu!$B$2&gt;7,IF(LEN($B104)=0,"",IF(AND($B104&gt;0,VALUE(SUBSTITUTE($B104,"8","0"))=$B104),1,0)),"")</f>
        <v>1</v>
      </c>
      <c r="L104" s="124">
        <f>IF(PhieuBauCu!$B$2&gt;8,IF(LEN($B104)=0,"",IF(AND($B104&gt;0,VALUE(SUBSTITUTE($B104,"9","0"))=$B104),1,0)),"")</f>
        <v>1</v>
      </c>
      <c r="M104" s="126">
        <f t="shared" si="3"/>
        <v>7</v>
      </c>
      <c r="N104" s="24">
        <f>IF(AND(M104&lt;=PhieuBauCu!$B$13,M104&gt;=1),1,0)</f>
        <v>1</v>
      </c>
    </row>
    <row r="105" spans="1:14" ht="28.5" customHeight="1" x14ac:dyDescent="0.25">
      <c r="A105" s="124">
        <v>99</v>
      </c>
      <c r="B105" s="1">
        <v>123</v>
      </c>
      <c r="C105" s="125" t="str">
        <f t="shared" si="2"/>
        <v>Ok</v>
      </c>
      <c r="D105" s="124">
        <f>IF(PhieuBauCu!$B$2&gt;0,IF(LEN($B105)=0,"",IF(AND($B105&gt;0,VALUE(SUBSTITUTE($B105,"1","0"))=$B105),1,0)),"")</f>
        <v>0</v>
      </c>
      <c r="E105" s="124">
        <f>IF(PhieuBauCu!$B$2&gt;1,IF(LEN($B105)=0,"",IF(AND($B105&gt;0,VALUE(SUBSTITUTE($B105,"2","0"))=$B105),1,0)),"")</f>
        <v>0</v>
      </c>
      <c r="F105" s="124">
        <f>IF(PhieuBauCu!$B$2&gt;2,IF(LEN($B105)=0,"",IF(AND($B105&gt;0,VALUE(SUBSTITUTE($B105,"3","0"))=$B105),1,0)),"")</f>
        <v>0</v>
      </c>
      <c r="G105" s="124">
        <f>IF(PhieuBauCu!$B$2&gt;3,IF(LEN($B105)=0,"",IF(AND($B105&gt;0,VALUE(SUBSTITUTE($B105,"4","0"))=$B105),1,0)),"")</f>
        <v>1</v>
      </c>
      <c r="H105" s="124">
        <f>IF(PhieuBauCu!$B$2&gt;4,IF(LEN($B105)=0,"",IF(AND($B105&gt;0,VALUE(SUBSTITUTE($B105,"5","0"))=$B105),1,0)),"")</f>
        <v>1</v>
      </c>
      <c r="I105" s="124">
        <f>IF(PhieuBauCu!$B$2&gt;5,IF(LEN($B105)=0,"",IF(AND($B105&gt;0,VALUE(SUBSTITUTE($B105,"6","0"))=$B105),1,0)),"")</f>
        <v>1</v>
      </c>
      <c r="J105" s="124">
        <f>IF(PhieuBauCu!$B$2&gt;6,IF(LEN($B105)=0,"",IF(AND($B105&gt;0,VALUE(SUBSTITUTE($B105,"7","0"))=$B105),1,0)),"")</f>
        <v>1</v>
      </c>
      <c r="K105" s="124">
        <f>IF(PhieuBauCu!$B$2&gt;7,IF(LEN($B105)=0,"",IF(AND($B105&gt;0,VALUE(SUBSTITUTE($B105,"8","0"))=$B105),1,0)),"")</f>
        <v>1</v>
      </c>
      <c r="L105" s="124">
        <f>IF(PhieuBauCu!$B$2&gt;8,IF(LEN($B105)=0,"",IF(AND($B105&gt;0,VALUE(SUBSTITUTE($B105,"9","0"))=$B105),1,0)),"")</f>
        <v>1</v>
      </c>
      <c r="M105" s="126">
        <f t="shared" si="3"/>
        <v>6</v>
      </c>
      <c r="N105" s="24">
        <f>IF(AND(M105&lt;=PhieuBauCu!$B$13,M105&gt;=1),1,0)</f>
        <v>1</v>
      </c>
    </row>
    <row r="106" spans="1:14" ht="28.5" customHeight="1" x14ac:dyDescent="0.25">
      <c r="A106" s="124">
        <v>100</v>
      </c>
      <c r="B106" s="1">
        <v>1234</v>
      </c>
      <c r="C106" s="125" t="str">
        <f t="shared" si="2"/>
        <v>Ok</v>
      </c>
      <c r="D106" s="124">
        <f>IF(PhieuBauCu!$B$2&gt;0,IF(LEN($B106)=0,"",IF(AND($B106&gt;0,VALUE(SUBSTITUTE($B106,"1","0"))=$B106),1,0)),"")</f>
        <v>0</v>
      </c>
      <c r="E106" s="124">
        <f>IF(PhieuBauCu!$B$2&gt;1,IF(LEN($B106)=0,"",IF(AND($B106&gt;0,VALUE(SUBSTITUTE($B106,"2","0"))=$B106),1,0)),"")</f>
        <v>0</v>
      </c>
      <c r="F106" s="124">
        <f>IF(PhieuBauCu!$B$2&gt;2,IF(LEN($B106)=0,"",IF(AND($B106&gt;0,VALUE(SUBSTITUTE($B106,"3","0"))=$B106),1,0)),"")</f>
        <v>0</v>
      </c>
      <c r="G106" s="124">
        <f>IF(PhieuBauCu!$B$2&gt;3,IF(LEN($B106)=0,"",IF(AND($B106&gt;0,VALUE(SUBSTITUTE($B106,"4","0"))=$B106),1,0)),"")</f>
        <v>0</v>
      </c>
      <c r="H106" s="124">
        <f>IF(PhieuBauCu!$B$2&gt;4,IF(LEN($B106)=0,"",IF(AND($B106&gt;0,VALUE(SUBSTITUTE($B106,"5","0"))=$B106),1,0)),"")</f>
        <v>1</v>
      </c>
      <c r="I106" s="124">
        <f>IF(PhieuBauCu!$B$2&gt;5,IF(LEN($B106)=0,"",IF(AND($B106&gt;0,VALUE(SUBSTITUTE($B106,"6","0"))=$B106),1,0)),"")</f>
        <v>1</v>
      </c>
      <c r="J106" s="124">
        <f>IF(PhieuBauCu!$B$2&gt;6,IF(LEN($B106)=0,"",IF(AND($B106&gt;0,VALUE(SUBSTITUTE($B106,"7","0"))=$B106),1,0)),"")</f>
        <v>1</v>
      </c>
      <c r="K106" s="124">
        <f>IF(PhieuBauCu!$B$2&gt;7,IF(LEN($B106)=0,"",IF(AND($B106&gt;0,VALUE(SUBSTITUTE($B106,"8","0"))=$B106),1,0)),"")</f>
        <v>1</v>
      </c>
      <c r="L106" s="124">
        <f>IF(PhieuBauCu!$B$2&gt;8,IF(LEN($B106)=0,"",IF(AND($B106&gt;0,VALUE(SUBSTITUTE($B106,"9","0"))=$B106),1,0)),"")</f>
        <v>1</v>
      </c>
      <c r="M106" s="126">
        <f t="shared" si="3"/>
        <v>5</v>
      </c>
      <c r="N106" s="24">
        <f>IF(AND(M106&lt;=PhieuBauCu!$B$13,M106&gt;=1),1,0)</f>
        <v>1</v>
      </c>
    </row>
    <row r="107" spans="1:14" ht="28.5" customHeight="1" x14ac:dyDescent="0.25">
      <c r="A107" s="124">
        <v>101</v>
      </c>
      <c r="B107" s="1">
        <v>123456</v>
      </c>
      <c r="C107" s="125" t="str">
        <f t="shared" si="2"/>
        <v>Ok</v>
      </c>
      <c r="D107" s="124">
        <f>IF(PhieuBauCu!$B$2&gt;0,IF(LEN($B107)=0,"",IF(AND($B107&gt;0,VALUE(SUBSTITUTE($B107,"1","0"))=$B107),1,0)),"")</f>
        <v>0</v>
      </c>
      <c r="E107" s="124">
        <f>IF(PhieuBauCu!$B$2&gt;1,IF(LEN($B107)=0,"",IF(AND($B107&gt;0,VALUE(SUBSTITUTE($B107,"2","0"))=$B107),1,0)),"")</f>
        <v>0</v>
      </c>
      <c r="F107" s="124">
        <f>IF(PhieuBauCu!$B$2&gt;2,IF(LEN($B107)=0,"",IF(AND($B107&gt;0,VALUE(SUBSTITUTE($B107,"3","0"))=$B107),1,0)),"")</f>
        <v>0</v>
      </c>
      <c r="G107" s="124">
        <f>IF(PhieuBauCu!$B$2&gt;3,IF(LEN($B107)=0,"",IF(AND($B107&gt;0,VALUE(SUBSTITUTE($B107,"4","0"))=$B107),1,0)),"")</f>
        <v>0</v>
      </c>
      <c r="H107" s="124">
        <f>IF(PhieuBauCu!$B$2&gt;4,IF(LEN($B107)=0,"",IF(AND($B107&gt;0,VALUE(SUBSTITUTE($B107,"5","0"))=$B107),1,0)),"")</f>
        <v>0</v>
      </c>
      <c r="I107" s="124">
        <f>IF(PhieuBauCu!$B$2&gt;5,IF(LEN($B107)=0,"",IF(AND($B107&gt;0,VALUE(SUBSTITUTE($B107,"6","0"))=$B107),1,0)),"")</f>
        <v>0</v>
      </c>
      <c r="J107" s="124">
        <f>IF(PhieuBauCu!$B$2&gt;6,IF(LEN($B107)=0,"",IF(AND($B107&gt;0,VALUE(SUBSTITUTE($B107,"7","0"))=$B107),1,0)),"")</f>
        <v>1</v>
      </c>
      <c r="K107" s="124">
        <f>IF(PhieuBauCu!$B$2&gt;7,IF(LEN($B107)=0,"",IF(AND($B107&gt;0,VALUE(SUBSTITUTE($B107,"8","0"))=$B107),1,0)),"")</f>
        <v>1</v>
      </c>
      <c r="L107" s="124">
        <f>IF(PhieuBauCu!$B$2&gt;8,IF(LEN($B107)=0,"",IF(AND($B107&gt;0,VALUE(SUBSTITUTE($B107,"9","0"))=$B107),1,0)),"")</f>
        <v>1</v>
      </c>
      <c r="M107" s="126">
        <f t="shared" si="3"/>
        <v>3</v>
      </c>
      <c r="N107" s="24">
        <f>IF(AND(M107&lt;=PhieuBauCu!$B$13,M107&gt;=1),1,0)</f>
        <v>1</v>
      </c>
    </row>
    <row r="108" spans="1:14" ht="28.5" customHeight="1" x14ac:dyDescent="0.25">
      <c r="A108" s="124">
        <v>102</v>
      </c>
      <c r="B108" s="1">
        <v>1234567</v>
      </c>
      <c r="C108" s="125" t="str">
        <f t="shared" si="2"/>
        <v>Ok</v>
      </c>
      <c r="D108" s="124">
        <f>IF(PhieuBauCu!$B$2&gt;0,IF(LEN($B108)=0,"",IF(AND($B108&gt;0,VALUE(SUBSTITUTE($B108,"1","0"))=$B108),1,0)),"")</f>
        <v>0</v>
      </c>
      <c r="E108" s="124">
        <f>IF(PhieuBauCu!$B$2&gt;1,IF(LEN($B108)=0,"",IF(AND($B108&gt;0,VALUE(SUBSTITUTE($B108,"2","0"))=$B108),1,0)),"")</f>
        <v>0</v>
      </c>
      <c r="F108" s="124">
        <f>IF(PhieuBauCu!$B$2&gt;2,IF(LEN($B108)=0,"",IF(AND($B108&gt;0,VALUE(SUBSTITUTE($B108,"3","0"))=$B108),1,0)),"")</f>
        <v>0</v>
      </c>
      <c r="G108" s="124">
        <f>IF(PhieuBauCu!$B$2&gt;3,IF(LEN($B108)=0,"",IF(AND($B108&gt;0,VALUE(SUBSTITUTE($B108,"4","0"))=$B108),1,0)),"")</f>
        <v>0</v>
      </c>
      <c r="H108" s="124">
        <f>IF(PhieuBauCu!$B$2&gt;4,IF(LEN($B108)=0,"",IF(AND($B108&gt;0,VALUE(SUBSTITUTE($B108,"5","0"))=$B108),1,0)),"")</f>
        <v>0</v>
      </c>
      <c r="I108" s="124">
        <f>IF(PhieuBauCu!$B$2&gt;5,IF(LEN($B108)=0,"",IF(AND($B108&gt;0,VALUE(SUBSTITUTE($B108,"6","0"))=$B108),1,0)),"")</f>
        <v>0</v>
      </c>
      <c r="J108" s="124">
        <f>IF(PhieuBauCu!$B$2&gt;6,IF(LEN($B108)=0,"",IF(AND($B108&gt;0,VALUE(SUBSTITUTE($B108,"7","0"))=$B108),1,0)),"")</f>
        <v>0</v>
      </c>
      <c r="K108" s="124">
        <f>IF(PhieuBauCu!$B$2&gt;7,IF(LEN($B108)=0,"",IF(AND($B108&gt;0,VALUE(SUBSTITUTE($B108,"8","0"))=$B108),1,0)),"")</f>
        <v>1</v>
      </c>
      <c r="L108" s="124">
        <f>IF(PhieuBauCu!$B$2&gt;8,IF(LEN($B108)=0,"",IF(AND($B108&gt;0,VALUE(SUBSTITUTE($B108,"9","0"))=$B108),1,0)),"")</f>
        <v>1</v>
      </c>
      <c r="M108" s="126">
        <f t="shared" si="3"/>
        <v>2</v>
      </c>
      <c r="N108" s="24">
        <f>IF(AND(M108&lt;=PhieuBauCu!$B$13,M108&gt;=1),1,0)</f>
        <v>1</v>
      </c>
    </row>
    <row r="109" spans="1:14" ht="28.5" customHeight="1" x14ac:dyDescent="0.25">
      <c r="A109" s="124">
        <v>103</v>
      </c>
      <c r="B109" s="1">
        <v>12345678</v>
      </c>
      <c r="C109" s="125" t="str">
        <f t="shared" si="2"/>
        <v>Ok</v>
      </c>
      <c r="D109" s="124">
        <f>IF(PhieuBauCu!$B$2&gt;0,IF(LEN($B109)=0,"",IF(AND($B109&gt;0,VALUE(SUBSTITUTE($B109,"1","0"))=$B109),1,0)),"")</f>
        <v>0</v>
      </c>
      <c r="E109" s="124">
        <f>IF(PhieuBauCu!$B$2&gt;1,IF(LEN($B109)=0,"",IF(AND($B109&gt;0,VALUE(SUBSTITUTE($B109,"2","0"))=$B109),1,0)),"")</f>
        <v>0</v>
      </c>
      <c r="F109" s="124">
        <f>IF(PhieuBauCu!$B$2&gt;2,IF(LEN($B109)=0,"",IF(AND($B109&gt;0,VALUE(SUBSTITUTE($B109,"3","0"))=$B109),1,0)),"")</f>
        <v>0</v>
      </c>
      <c r="G109" s="124">
        <f>IF(PhieuBauCu!$B$2&gt;3,IF(LEN($B109)=0,"",IF(AND($B109&gt;0,VALUE(SUBSTITUTE($B109,"4","0"))=$B109),1,0)),"")</f>
        <v>0</v>
      </c>
      <c r="H109" s="124">
        <f>IF(PhieuBauCu!$B$2&gt;4,IF(LEN($B109)=0,"",IF(AND($B109&gt;0,VALUE(SUBSTITUTE($B109,"5","0"))=$B109),1,0)),"")</f>
        <v>0</v>
      </c>
      <c r="I109" s="124">
        <f>IF(PhieuBauCu!$B$2&gt;5,IF(LEN($B109)=0,"",IF(AND($B109&gt;0,VALUE(SUBSTITUTE($B109,"6","0"))=$B109),1,0)),"")</f>
        <v>0</v>
      </c>
      <c r="J109" s="124">
        <f>IF(PhieuBauCu!$B$2&gt;6,IF(LEN($B109)=0,"",IF(AND($B109&gt;0,VALUE(SUBSTITUTE($B109,"7","0"))=$B109),1,0)),"")</f>
        <v>0</v>
      </c>
      <c r="K109" s="124">
        <f>IF(PhieuBauCu!$B$2&gt;7,IF(LEN($B109)=0,"",IF(AND($B109&gt;0,VALUE(SUBSTITUTE($B109,"8","0"))=$B109),1,0)),"")</f>
        <v>0</v>
      </c>
      <c r="L109" s="124">
        <f>IF(PhieuBauCu!$B$2&gt;8,IF(LEN($B109)=0,"",IF(AND($B109&gt;0,VALUE(SUBSTITUTE($B109,"9","0"))=$B109),1,0)),"")</f>
        <v>1</v>
      </c>
      <c r="M109" s="126">
        <f t="shared" si="3"/>
        <v>1</v>
      </c>
      <c r="N109" s="24">
        <f>IF(AND(M109&lt;=PhieuBauCu!$B$13,M109&gt;=1),1,0)</f>
        <v>1</v>
      </c>
    </row>
    <row r="110" spans="1:14" ht="28.5" customHeight="1" x14ac:dyDescent="0.25">
      <c r="A110" s="124">
        <v>104</v>
      </c>
      <c r="B110" s="1">
        <v>123456789</v>
      </c>
      <c r="C110" s="125" t="str">
        <f t="shared" si="2"/>
        <v>Not Ok</v>
      </c>
      <c r="D110" s="124">
        <f>IF(PhieuBauCu!$B$2&gt;0,IF(LEN($B110)=0,"",IF(AND($B110&gt;0,VALUE(SUBSTITUTE($B110,"1","0"))=$B110),1,0)),"")</f>
        <v>0</v>
      </c>
      <c r="E110" s="124">
        <f>IF(PhieuBauCu!$B$2&gt;1,IF(LEN($B110)=0,"",IF(AND($B110&gt;0,VALUE(SUBSTITUTE($B110,"2","0"))=$B110),1,0)),"")</f>
        <v>0</v>
      </c>
      <c r="F110" s="124">
        <f>IF(PhieuBauCu!$B$2&gt;2,IF(LEN($B110)=0,"",IF(AND($B110&gt;0,VALUE(SUBSTITUTE($B110,"3","0"))=$B110),1,0)),"")</f>
        <v>0</v>
      </c>
      <c r="G110" s="124">
        <f>IF(PhieuBauCu!$B$2&gt;3,IF(LEN($B110)=0,"",IF(AND($B110&gt;0,VALUE(SUBSTITUTE($B110,"4","0"))=$B110),1,0)),"")</f>
        <v>0</v>
      </c>
      <c r="H110" s="124">
        <f>IF(PhieuBauCu!$B$2&gt;4,IF(LEN($B110)=0,"",IF(AND($B110&gt;0,VALUE(SUBSTITUTE($B110,"5","0"))=$B110),1,0)),"")</f>
        <v>0</v>
      </c>
      <c r="I110" s="124">
        <f>IF(PhieuBauCu!$B$2&gt;5,IF(LEN($B110)=0,"",IF(AND($B110&gt;0,VALUE(SUBSTITUTE($B110,"6","0"))=$B110),1,0)),"")</f>
        <v>0</v>
      </c>
      <c r="J110" s="124">
        <f>IF(PhieuBauCu!$B$2&gt;6,IF(LEN($B110)=0,"",IF(AND($B110&gt;0,VALUE(SUBSTITUTE($B110,"7","0"))=$B110),1,0)),"")</f>
        <v>0</v>
      </c>
      <c r="K110" s="124">
        <f>IF(PhieuBauCu!$B$2&gt;7,IF(LEN($B110)=0,"",IF(AND($B110&gt;0,VALUE(SUBSTITUTE($B110,"8","0"))=$B110),1,0)),"")</f>
        <v>0</v>
      </c>
      <c r="L110" s="124">
        <f>IF(PhieuBauCu!$B$2&gt;8,IF(LEN($B110)=0,"",IF(AND($B110&gt;0,VALUE(SUBSTITUTE($B110,"9","0"))=$B110),1,0)),"")</f>
        <v>0</v>
      </c>
      <c r="M110" s="126">
        <f t="shared" si="3"/>
        <v>0</v>
      </c>
      <c r="N110" s="24">
        <f>IF(AND(M110&lt;=PhieuBauCu!$B$13,M110&gt;=1),1,0)</f>
        <v>0</v>
      </c>
    </row>
    <row r="111" spans="1:14" ht="28.5" customHeight="1" x14ac:dyDescent="0.25">
      <c r="A111" s="124">
        <v>105</v>
      </c>
      <c r="B111" s="1">
        <v>12</v>
      </c>
      <c r="C111" s="125" t="str">
        <f t="shared" si="2"/>
        <v>Ok</v>
      </c>
      <c r="D111" s="124">
        <f>IF(PhieuBauCu!$B$2&gt;0,IF(LEN($B111)=0,"",IF(AND($B111&gt;0,VALUE(SUBSTITUTE($B111,"1","0"))=$B111),1,0)),"")</f>
        <v>0</v>
      </c>
      <c r="E111" s="124">
        <f>IF(PhieuBauCu!$B$2&gt;1,IF(LEN($B111)=0,"",IF(AND($B111&gt;0,VALUE(SUBSTITUTE($B111,"2","0"))=$B111),1,0)),"")</f>
        <v>0</v>
      </c>
      <c r="F111" s="124">
        <f>IF(PhieuBauCu!$B$2&gt;2,IF(LEN($B111)=0,"",IF(AND($B111&gt;0,VALUE(SUBSTITUTE($B111,"3","0"))=$B111),1,0)),"")</f>
        <v>1</v>
      </c>
      <c r="G111" s="124">
        <f>IF(PhieuBauCu!$B$2&gt;3,IF(LEN($B111)=0,"",IF(AND($B111&gt;0,VALUE(SUBSTITUTE($B111,"4","0"))=$B111),1,0)),"")</f>
        <v>1</v>
      </c>
      <c r="H111" s="124">
        <f>IF(PhieuBauCu!$B$2&gt;4,IF(LEN($B111)=0,"",IF(AND($B111&gt;0,VALUE(SUBSTITUTE($B111,"5","0"))=$B111),1,0)),"")</f>
        <v>1</v>
      </c>
      <c r="I111" s="124">
        <f>IF(PhieuBauCu!$B$2&gt;5,IF(LEN($B111)=0,"",IF(AND($B111&gt;0,VALUE(SUBSTITUTE($B111,"6","0"))=$B111),1,0)),"")</f>
        <v>1</v>
      </c>
      <c r="J111" s="124">
        <f>IF(PhieuBauCu!$B$2&gt;6,IF(LEN($B111)=0,"",IF(AND($B111&gt;0,VALUE(SUBSTITUTE($B111,"7","0"))=$B111),1,0)),"")</f>
        <v>1</v>
      </c>
      <c r="K111" s="124">
        <f>IF(PhieuBauCu!$B$2&gt;7,IF(LEN($B111)=0,"",IF(AND($B111&gt;0,VALUE(SUBSTITUTE($B111,"8","0"))=$B111),1,0)),"")</f>
        <v>1</v>
      </c>
      <c r="L111" s="124">
        <f>IF(PhieuBauCu!$B$2&gt;8,IF(LEN($B111)=0,"",IF(AND($B111&gt;0,VALUE(SUBSTITUTE($B111,"9","0"))=$B111),1,0)),"")</f>
        <v>1</v>
      </c>
      <c r="M111" s="126">
        <f t="shared" si="3"/>
        <v>7</v>
      </c>
      <c r="N111" s="24">
        <f>IF(AND(M111&lt;=PhieuBauCu!$B$13,M111&gt;=1),1,0)</f>
        <v>1</v>
      </c>
    </row>
    <row r="112" spans="1:14" ht="28.5" customHeight="1" x14ac:dyDescent="0.25">
      <c r="A112" s="124">
        <v>106</v>
      </c>
      <c r="B112" s="1">
        <v>123</v>
      </c>
      <c r="C112" s="125" t="str">
        <f t="shared" si="2"/>
        <v>Ok</v>
      </c>
      <c r="D112" s="124">
        <f>IF(PhieuBauCu!$B$2&gt;0,IF(LEN($B112)=0,"",IF(AND($B112&gt;0,VALUE(SUBSTITUTE($B112,"1","0"))=$B112),1,0)),"")</f>
        <v>0</v>
      </c>
      <c r="E112" s="124">
        <f>IF(PhieuBauCu!$B$2&gt;1,IF(LEN($B112)=0,"",IF(AND($B112&gt;0,VALUE(SUBSTITUTE($B112,"2","0"))=$B112),1,0)),"")</f>
        <v>0</v>
      </c>
      <c r="F112" s="124">
        <f>IF(PhieuBauCu!$B$2&gt;2,IF(LEN($B112)=0,"",IF(AND($B112&gt;0,VALUE(SUBSTITUTE($B112,"3","0"))=$B112),1,0)),"")</f>
        <v>0</v>
      </c>
      <c r="G112" s="124">
        <f>IF(PhieuBauCu!$B$2&gt;3,IF(LEN($B112)=0,"",IF(AND($B112&gt;0,VALUE(SUBSTITUTE($B112,"4","0"))=$B112),1,0)),"")</f>
        <v>1</v>
      </c>
      <c r="H112" s="124">
        <f>IF(PhieuBauCu!$B$2&gt;4,IF(LEN($B112)=0,"",IF(AND($B112&gt;0,VALUE(SUBSTITUTE($B112,"5","0"))=$B112),1,0)),"")</f>
        <v>1</v>
      </c>
      <c r="I112" s="124">
        <f>IF(PhieuBauCu!$B$2&gt;5,IF(LEN($B112)=0,"",IF(AND($B112&gt;0,VALUE(SUBSTITUTE($B112,"6","0"))=$B112),1,0)),"")</f>
        <v>1</v>
      </c>
      <c r="J112" s="124">
        <f>IF(PhieuBauCu!$B$2&gt;6,IF(LEN($B112)=0,"",IF(AND($B112&gt;0,VALUE(SUBSTITUTE($B112,"7","0"))=$B112),1,0)),"")</f>
        <v>1</v>
      </c>
      <c r="K112" s="124">
        <f>IF(PhieuBauCu!$B$2&gt;7,IF(LEN($B112)=0,"",IF(AND($B112&gt;0,VALUE(SUBSTITUTE($B112,"8","0"))=$B112),1,0)),"")</f>
        <v>1</v>
      </c>
      <c r="L112" s="124">
        <f>IF(PhieuBauCu!$B$2&gt;8,IF(LEN($B112)=0,"",IF(AND($B112&gt;0,VALUE(SUBSTITUTE($B112,"9","0"))=$B112),1,0)),"")</f>
        <v>1</v>
      </c>
      <c r="M112" s="126">
        <f t="shared" si="3"/>
        <v>6</v>
      </c>
      <c r="N112" s="24">
        <f>IF(AND(M112&lt;=PhieuBauCu!$B$13,M112&gt;=1),1,0)</f>
        <v>1</v>
      </c>
    </row>
    <row r="113" spans="1:14" ht="28.5" customHeight="1" x14ac:dyDescent="0.25">
      <c r="A113" s="124">
        <v>107</v>
      </c>
      <c r="B113" s="1">
        <v>1234</v>
      </c>
      <c r="C113" s="125" t="str">
        <f t="shared" si="2"/>
        <v>Ok</v>
      </c>
      <c r="D113" s="124">
        <f>IF(PhieuBauCu!$B$2&gt;0,IF(LEN($B113)=0,"",IF(AND($B113&gt;0,VALUE(SUBSTITUTE($B113,"1","0"))=$B113),1,0)),"")</f>
        <v>0</v>
      </c>
      <c r="E113" s="124">
        <f>IF(PhieuBauCu!$B$2&gt;1,IF(LEN($B113)=0,"",IF(AND($B113&gt;0,VALUE(SUBSTITUTE($B113,"2","0"))=$B113),1,0)),"")</f>
        <v>0</v>
      </c>
      <c r="F113" s="124">
        <f>IF(PhieuBauCu!$B$2&gt;2,IF(LEN($B113)=0,"",IF(AND($B113&gt;0,VALUE(SUBSTITUTE($B113,"3","0"))=$B113),1,0)),"")</f>
        <v>0</v>
      </c>
      <c r="G113" s="124">
        <f>IF(PhieuBauCu!$B$2&gt;3,IF(LEN($B113)=0,"",IF(AND($B113&gt;0,VALUE(SUBSTITUTE($B113,"4","0"))=$B113),1,0)),"")</f>
        <v>0</v>
      </c>
      <c r="H113" s="124">
        <f>IF(PhieuBauCu!$B$2&gt;4,IF(LEN($B113)=0,"",IF(AND($B113&gt;0,VALUE(SUBSTITUTE($B113,"5","0"))=$B113),1,0)),"")</f>
        <v>1</v>
      </c>
      <c r="I113" s="124">
        <f>IF(PhieuBauCu!$B$2&gt;5,IF(LEN($B113)=0,"",IF(AND($B113&gt;0,VALUE(SUBSTITUTE($B113,"6","0"))=$B113),1,0)),"")</f>
        <v>1</v>
      </c>
      <c r="J113" s="124">
        <f>IF(PhieuBauCu!$B$2&gt;6,IF(LEN($B113)=0,"",IF(AND($B113&gt;0,VALUE(SUBSTITUTE($B113,"7","0"))=$B113),1,0)),"")</f>
        <v>1</v>
      </c>
      <c r="K113" s="124">
        <f>IF(PhieuBauCu!$B$2&gt;7,IF(LEN($B113)=0,"",IF(AND($B113&gt;0,VALUE(SUBSTITUTE($B113,"8","0"))=$B113),1,0)),"")</f>
        <v>1</v>
      </c>
      <c r="L113" s="124">
        <f>IF(PhieuBauCu!$B$2&gt;8,IF(LEN($B113)=0,"",IF(AND($B113&gt;0,VALUE(SUBSTITUTE($B113,"9","0"))=$B113),1,0)),"")</f>
        <v>1</v>
      </c>
      <c r="M113" s="126">
        <f t="shared" si="3"/>
        <v>5</v>
      </c>
      <c r="N113" s="24">
        <f>IF(AND(M113&lt;=PhieuBauCu!$B$13,M113&gt;=1),1,0)</f>
        <v>1</v>
      </c>
    </row>
    <row r="114" spans="1:14" ht="28.5" customHeight="1" x14ac:dyDescent="0.25">
      <c r="A114" s="124">
        <v>108</v>
      </c>
      <c r="B114" s="1">
        <v>123456</v>
      </c>
      <c r="C114" s="125" t="str">
        <f t="shared" si="2"/>
        <v>Ok</v>
      </c>
      <c r="D114" s="124">
        <f>IF(PhieuBauCu!$B$2&gt;0,IF(LEN($B114)=0,"",IF(AND($B114&gt;0,VALUE(SUBSTITUTE($B114,"1","0"))=$B114),1,0)),"")</f>
        <v>0</v>
      </c>
      <c r="E114" s="124">
        <f>IF(PhieuBauCu!$B$2&gt;1,IF(LEN($B114)=0,"",IF(AND($B114&gt;0,VALUE(SUBSTITUTE($B114,"2","0"))=$B114),1,0)),"")</f>
        <v>0</v>
      </c>
      <c r="F114" s="124">
        <f>IF(PhieuBauCu!$B$2&gt;2,IF(LEN($B114)=0,"",IF(AND($B114&gt;0,VALUE(SUBSTITUTE($B114,"3","0"))=$B114),1,0)),"")</f>
        <v>0</v>
      </c>
      <c r="G114" s="124">
        <f>IF(PhieuBauCu!$B$2&gt;3,IF(LEN($B114)=0,"",IF(AND($B114&gt;0,VALUE(SUBSTITUTE($B114,"4","0"))=$B114),1,0)),"")</f>
        <v>0</v>
      </c>
      <c r="H114" s="124">
        <f>IF(PhieuBauCu!$B$2&gt;4,IF(LEN($B114)=0,"",IF(AND($B114&gt;0,VALUE(SUBSTITUTE($B114,"5","0"))=$B114),1,0)),"")</f>
        <v>0</v>
      </c>
      <c r="I114" s="124">
        <f>IF(PhieuBauCu!$B$2&gt;5,IF(LEN($B114)=0,"",IF(AND($B114&gt;0,VALUE(SUBSTITUTE($B114,"6","0"))=$B114),1,0)),"")</f>
        <v>0</v>
      </c>
      <c r="J114" s="124">
        <f>IF(PhieuBauCu!$B$2&gt;6,IF(LEN($B114)=0,"",IF(AND($B114&gt;0,VALUE(SUBSTITUTE($B114,"7","0"))=$B114),1,0)),"")</f>
        <v>1</v>
      </c>
      <c r="K114" s="124">
        <f>IF(PhieuBauCu!$B$2&gt;7,IF(LEN($B114)=0,"",IF(AND($B114&gt;0,VALUE(SUBSTITUTE($B114,"8","0"))=$B114),1,0)),"")</f>
        <v>1</v>
      </c>
      <c r="L114" s="124">
        <f>IF(PhieuBauCu!$B$2&gt;8,IF(LEN($B114)=0,"",IF(AND($B114&gt;0,VALUE(SUBSTITUTE($B114,"9","0"))=$B114),1,0)),"")</f>
        <v>1</v>
      </c>
      <c r="M114" s="126">
        <f t="shared" si="3"/>
        <v>3</v>
      </c>
      <c r="N114" s="24">
        <f>IF(AND(M114&lt;=PhieuBauCu!$B$13,M114&gt;=1),1,0)</f>
        <v>1</v>
      </c>
    </row>
    <row r="115" spans="1:14" ht="28.5" customHeight="1" x14ac:dyDescent="0.25">
      <c r="A115" s="124">
        <v>109</v>
      </c>
      <c r="B115" s="1">
        <v>1234567</v>
      </c>
      <c r="C115" s="125" t="str">
        <f t="shared" si="2"/>
        <v>Ok</v>
      </c>
      <c r="D115" s="124">
        <f>IF(PhieuBauCu!$B$2&gt;0,IF(LEN($B115)=0,"",IF(AND($B115&gt;0,VALUE(SUBSTITUTE($B115,"1","0"))=$B115),1,0)),"")</f>
        <v>0</v>
      </c>
      <c r="E115" s="124">
        <f>IF(PhieuBauCu!$B$2&gt;1,IF(LEN($B115)=0,"",IF(AND($B115&gt;0,VALUE(SUBSTITUTE($B115,"2","0"))=$B115),1,0)),"")</f>
        <v>0</v>
      </c>
      <c r="F115" s="124">
        <f>IF(PhieuBauCu!$B$2&gt;2,IF(LEN($B115)=0,"",IF(AND($B115&gt;0,VALUE(SUBSTITUTE($B115,"3","0"))=$B115),1,0)),"")</f>
        <v>0</v>
      </c>
      <c r="G115" s="124">
        <f>IF(PhieuBauCu!$B$2&gt;3,IF(LEN($B115)=0,"",IF(AND($B115&gt;0,VALUE(SUBSTITUTE($B115,"4","0"))=$B115),1,0)),"")</f>
        <v>0</v>
      </c>
      <c r="H115" s="124">
        <f>IF(PhieuBauCu!$B$2&gt;4,IF(LEN($B115)=0,"",IF(AND($B115&gt;0,VALUE(SUBSTITUTE($B115,"5","0"))=$B115),1,0)),"")</f>
        <v>0</v>
      </c>
      <c r="I115" s="124">
        <f>IF(PhieuBauCu!$B$2&gt;5,IF(LEN($B115)=0,"",IF(AND($B115&gt;0,VALUE(SUBSTITUTE($B115,"6","0"))=$B115),1,0)),"")</f>
        <v>0</v>
      </c>
      <c r="J115" s="124">
        <f>IF(PhieuBauCu!$B$2&gt;6,IF(LEN($B115)=0,"",IF(AND($B115&gt;0,VALUE(SUBSTITUTE($B115,"7","0"))=$B115),1,0)),"")</f>
        <v>0</v>
      </c>
      <c r="K115" s="124">
        <f>IF(PhieuBauCu!$B$2&gt;7,IF(LEN($B115)=0,"",IF(AND($B115&gt;0,VALUE(SUBSTITUTE($B115,"8","0"))=$B115),1,0)),"")</f>
        <v>1</v>
      </c>
      <c r="L115" s="124">
        <f>IF(PhieuBauCu!$B$2&gt;8,IF(LEN($B115)=0,"",IF(AND($B115&gt;0,VALUE(SUBSTITUTE($B115,"9","0"))=$B115),1,0)),"")</f>
        <v>1</v>
      </c>
      <c r="M115" s="126">
        <f t="shared" si="3"/>
        <v>2</v>
      </c>
      <c r="N115" s="24">
        <f>IF(AND(M115&lt;=PhieuBauCu!$B$13,M115&gt;=1),1,0)</f>
        <v>1</v>
      </c>
    </row>
    <row r="116" spans="1:14" ht="28.5" customHeight="1" x14ac:dyDescent="0.25">
      <c r="A116" s="124">
        <v>110</v>
      </c>
      <c r="B116" s="1">
        <v>12345678</v>
      </c>
      <c r="C116" s="125" t="str">
        <f t="shared" si="2"/>
        <v>Ok</v>
      </c>
      <c r="D116" s="124">
        <f>IF(PhieuBauCu!$B$2&gt;0,IF(LEN($B116)=0,"",IF(AND($B116&gt;0,VALUE(SUBSTITUTE($B116,"1","0"))=$B116),1,0)),"")</f>
        <v>0</v>
      </c>
      <c r="E116" s="124">
        <f>IF(PhieuBauCu!$B$2&gt;1,IF(LEN($B116)=0,"",IF(AND($B116&gt;0,VALUE(SUBSTITUTE($B116,"2","0"))=$B116),1,0)),"")</f>
        <v>0</v>
      </c>
      <c r="F116" s="124">
        <f>IF(PhieuBauCu!$B$2&gt;2,IF(LEN($B116)=0,"",IF(AND($B116&gt;0,VALUE(SUBSTITUTE($B116,"3","0"))=$B116),1,0)),"")</f>
        <v>0</v>
      </c>
      <c r="G116" s="124">
        <f>IF(PhieuBauCu!$B$2&gt;3,IF(LEN($B116)=0,"",IF(AND($B116&gt;0,VALUE(SUBSTITUTE($B116,"4","0"))=$B116),1,0)),"")</f>
        <v>0</v>
      </c>
      <c r="H116" s="124">
        <f>IF(PhieuBauCu!$B$2&gt;4,IF(LEN($B116)=0,"",IF(AND($B116&gt;0,VALUE(SUBSTITUTE($B116,"5","0"))=$B116),1,0)),"")</f>
        <v>0</v>
      </c>
      <c r="I116" s="124">
        <f>IF(PhieuBauCu!$B$2&gt;5,IF(LEN($B116)=0,"",IF(AND($B116&gt;0,VALUE(SUBSTITUTE($B116,"6","0"))=$B116),1,0)),"")</f>
        <v>0</v>
      </c>
      <c r="J116" s="124">
        <f>IF(PhieuBauCu!$B$2&gt;6,IF(LEN($B116)=0,"",IF(AND($B116&gt;0,VALUE(SUBSTITUTE($B116,"7","0"))=$B116),1,0)),"")</f>
        <v>0</v>
      </c>
      <c r="K116" s="124">
        <f>IF(PhieuBauCu!$B$2&gt;7,IF(LEN($B116)=0,"",IF(AND($B116&gt;0,VALUE(SUBSTITUTE($B116,"8","0"))=$B116),1,0)),"")</f>
        <v>0</v>
      </c>
      <c r="L116" s="124">
        <f>IF(PhieuBauCu!$B$2&gt;8,IF(LEN($B116)=0,"",IF(AND($B116&gt;0,VALUE(SUBSTITUTE($B116,"9","0"))=$B116),1,0)),"")</f>
        <v>1</v>
      </c>
      <c r="M116" s="126">
        <f t="shared" si="3"/>
        <v>1</v>
      </c>
      <c r="N116" s="24">
        <f>IF(AND(M116&lt;=PhieuBauCu!$B$13,M116&gt;=1),1,0)</f>
        <v>1</v>
      </c>
    </row>
    <row r="117" spans="1:14" ht="28.5" customHeight="1" x14ac:dyDescent="0.25">
      <c r="A117" s="124">
        <v>111</v>
      </c>
      <c r="B117" s="1">
        <v>123456789</v>
      </c>
      <c r="C117" s="125" t="str">
        <f t="shared" si="2"/>
        <v>Not Ok</v>
      </c>
      <c r="D117" s="124">
        <f>IF(PhieuBauCu!$B$2&gt;0,IF(LEN($B117)=0,"",IF(AND($B117&gt;0,VALUE(SUBSTITUTE($B117,"1","0"))=$B117),1,0)),"")</f>
        <v>0</v>
      </c>
      <c r="E117" s="124">
        <f>IF(PhieuBauCu!$B$2&gt;1,IF(LEN($B117)=0,"",IF(AND($B117&gt;0,VALUE(SUBSTITUTE($B117,"2","0"))=$B117),1,0)),"")</f>
        <v>0</v>
      </c>
      <c r="F117" s="124">
        <f>IF(PhieuBauCu!$B$2&gt;2,IF(LEN($B117)=0,"",IF(AND($B117&gt;0,VALUE(SUBSTITUTE($B117,"3","0"))=$B117),1,0)),"")</f>
        <v>0</v>
      </c>
      <c r="G117" s="124">
        <f>IF(PhieuBauCu!$B$2&gt;3,IF(LEN($B117)=0,"",IF(AND($B117&gt;0,VALUE(SUBSTITUTE($B117,"4","0"))=$B117),1,0)),"")</f>
        <v>0</v>
      </c>
      <c r="H117" s="124">
        <f>IF(PhieuBauCu!$B$2&gt;4,IF(LEN($B117)=0,"",IF(AND($B117&gt;0,VALUE(SUBSTITUTE($B117,"5","0"))=$B117),1,0)),"")</f>
        <v>0</v>
      </c>
      <c r="I117" s="124">
        <f>IF(PhieuBauCu!$B$2&gt;5,IF(LEN($B117)=0,"",IF(AND($B117&gt;0,VALUE(SUBSTITUTE($B117,"6","0"))=$B117),1,0)),"")</f>
        <v>0</v>
      </c>
      <c r="J117" s="124">
        <f>IF(PhieuBauCu!$B$2&gt;6,IF(LEN($B117)=0,"",IF(AND($B117&gt;0,VALUE(SUBSTITUTE($B117,"7","0"))=$B117),1,0)),"")</f>
        <v>0</v>
      </c>
      <c r="K117" s="124">
        <f>IF(PhieuBauCu!$B$2&gt;7,IF(LEN($B117)=0,"",IF(AND($B117&gt;0,VALUE(SUBSTITUTE($B117,"8","0"))=$B117),1,0)),"")</f>
        <v>0</v>
      </c>
      <c r="L117" s="124">
        <f>IF(PhieuBauCu!$B$2&gt;8,IF(LEN($B117)=0,"",IF(AND($B117&gt;0,VALUE(SUBSTITUTE($B117,"9","0"))=$B117),1,0)),"")</f>
        <v>0</v>
      </c>
      <c r="M117" s="126">
        <f t="shared" si="3"/>
        <v>0</v>
      </c>
      <c r="N117" s="24">
        <f>IF(AND(M117&lt;=PhieuBauCu!$B$13,M117&gt;=1),1,0)</f>
        <v>0</v>
      </c>
    </row>
    <row r="118" spans="1:14" ht="28.5" customHeight="1" x14ac:dyDescent="0.25">
      <c r="A118" s="124">
        <v>112</v>
      </c>
      <c r="B118" s="1">
        <v>12345678</v>
      </c>
      <c r="C118" s="125" t="str">
        <f t="shared" si="2"/>
        <v>Ok</v>
      </c>
      <c r="D118" s="124">
        <f>IF(PhieuBauCu!$B$2&gt;0,IF(LEN($B118)=0,"",IF(AND($B118&gt;0,VALUE(SUBSTITUTE($B118,"1","0"))=$B118),1,0)),"")</f>
        <v>0</v>
      </c>
      <c r="E118" s="124">
        <f>IF(PhieuBauCu!$B$2&gt;1,IF(LEN($B118)=0,"",IF(AND($B118&gt;0,VALUE(SUBSTITUTE($B118,"2","0"))=$B118),1,0)),"")</f>
        <v>0</v>
      </c>
      <c r="F118" s="124">
        <f>IF(PhieuBauCu!$B$2&gt;2,IF(LEN($B118)=0,"",IF(AND($B118&gt;0,VALUE(SUBSTITUTE($B118,"3","0"))=$B118),1,0)),"")</f>
        <v>0</v>
      </c>
      <c r="G118" s="124">
        <f>IF(PhieuBauCu!$B$2&gt;3,IF(LEN($B118)=0,"",IF(AND($B118&gt;0,VALUE(SUBSTITUTE($B118,"4","0"))=$B118),1,0)),"")</f>
        <v>0</v>
      </c>
      <c r="H118" s="124">
        <f>IF(PhieuBauCu!$B$2&gt;4,IF(LEN($B118)=0,"",IF(AND($B118&gt;0,VALUE(SUBSTITUTE($B118,"5","0"))=$B118),1,0)),"")</f>
        <v>0</v>
      </c>
      <c r="I118" s="124">
        <f>IF(PhieuBauCu!$B$2&gt;5,IF(LEN($B118)=0,"",IF(AND($B118&gt;0,VALUE(SUBSTITUTE($B118,"6","0"))=$B118),1,0)),"")</f>
        <v>0</v>
      </c>
      <c r="J118" s="124">
        <f>IF(PhieuBauCu!$B$2&gt;6,IF(LEN($B118)=0,"",IF(AND($B118&gt;0,VALUE(SUBSTITUTE($B118,"7","0"))=$B118),1,0)),"")</f>
        <v>0</v>
      </c>
      <c r="K118" s="124">
        <f>IF(PhieuBauCu!$B$2&gt;7,IF(LEN($B118)=0,"",IF(AND($B118&gt;0,VALUE(SUBSTITUTE($B118,"8","0"))=$B118),1,0)),"")</f>
        <v>0</v>
      </c>
      <c r="L118" s="124">
        <f>IF(PhieuBauCu!$B$2&gt;8,IF(LEN($B118)=0,"",IF(AND($B118&gt;0,VALUE(SUBSTITUTE($B118,"9","0"))=$B118),1,0)),"")</f>
        <v>1</v>
      </c>
      <c r="M118" s="126">
        <f t="shared" si="3"/>
        <v>1</v>
      </c>
      <c r="N118" s="24">
        <f>IF(AND(M118&lt;=PhieuBauCu!$B$13,M118&gt;=1),1,0)</f>
        <v>1</v>
      </c>
    </row>
    <row r="119" spans="1:14" ht="28.5" customHeight="1" x14ac:dyDescent="0.25">
      <c r="A119" s="124">
        <v>113</v>
      </c>
      <c r="B119" s="1">
        <v>2345678</v>
      </c>
      <c r="C119" s="125" t="str">
        <f t="shared" si="2"/>
        <v>Ok</v>
      </c>
      <c r="D119" s="124">
        <f>IF(PhieuBauCu!$B$2&gt;0,IF(LEN($B119)=0,"",IF(AND($B119&gt;0,VALUE(SUBSTITUTE($B119,"1","0"))=$B119),1,0)),"")</f>
        <v>1</v>
      </c>
      <c r="E119" s="124">
        <f>IF(PhieuBauCu!$B$2&gt;1,IF(LEN($B119)=0,"",IF(AND($B119&gt;0,VALUE(SUBSTITUTE($B119,"2","0"))=$B119),1,0)),"")</f>
        <v>0</v>
      </c>
      <c r="F119" s="124">
        <f>IF(PhieuBauCu!$B$2&gt;2,IF(LEN($B119)=0,"",IF(AND($B119&gt;0,VALUE(SUBSTITUTE($B119,"3","0"))=$B119),1,0)),"")</f>
        <v>0</v>
      </c>
      <c r="G119" s="124">
        <f>IF(PhieuBauCu!$B$2&gt;3,IF(LEN($B119)=0,"",IF(AND($B119&gt;0,VALUE(SUBSTITUTE($B119,"4","0"))=$B119),1,0)),"")</f>
        <v>0</v>
      </c>
      <c r="H119" s="124">
        <f>IF(PhieuBauCu!$B$2&gt;4,IF(LEN($B119)=0,"",IF(AND($B119&gt;0,VALUE(SUBSTITUTE($B119,"5","0"))=$B119),1,0)),"")</f>
        <v>0</v>
      </c>
      <c r="I119" s="124">
        <f>IF(PhieuBauCu!$B$2&gt;5,IF(LEN($B119)=0,"",IF(AND($B119&gt;0,VALUE(SUBSTITUTE($B119,"6","0"))=$B119),1,0)),"")</f>
        <v>0</v>
      </c>
      <c r="J119" s="124">
        <f>IF(PhieuBauCu!$B$2&gt;6,IF(LEN($B119)=0,"",IF(AND($B119&gt;0,VALUE(SUBSTITUTE($B119,"7","0"))=$B119),1,0)),"")</f>
        <v>0</v>
      </c>
      <c r="K119" s="124">
        <f>IF(PhieuBauCu!$B$2&gt;7,IF(LEN($B119)=0,"",IF(AND($B119&gt;0,VALUE(SUBSTITUTE($B119,"8","0"))=$B119),1,0)),"")</f>
        <v>0</v>
      </c>
      <c r="L119" s="124">
        <f>IF(PhieuBauCu!$B$2&gt;8,IF(LEN($B119)=0,"",IF(AND($B119&gt;0,VALUE(SUBSTITUTE($B119,"9","0"))=$B119),1,0)),"")</f>
        <v>1</v>
      </c>
      <c r="M119" s="126">
        <f t="shared" si="3"/>
        <v>2</v>
      </c>
      <c r="N119" s="24">
        <f>IF(AND(M119&lt;=PhieuBauCu!$B$13,M119&gt;=1),1,0)</f>
        <v>1</v>
      </c>
    </row>
    <row r="120" spans="1:14" ht="28.5" customHeight="1" x14ac:dyDescent="0.25">
      <c r="A120" s="124">
        <v>114</v>
      </c>
      <c r="B120" s="1">
        <v>23456789</v>
      </c>
      <c r="C120" s="125" t="str">
        <f t="shared" si="2"/>
        <v>Ok</v>
      </c>
      <c r="D120" s="124">
        <f>IF(PhieuBauCu!$B$2&gt;0,IF(LEN($B120)=0,"",IF(AND($B120&gt;0,VALUE(SUBSTITUTE($B120,"1","0"))=$B120),1,0)),"")</f>
        <v>1</v>
      </c>
      <c r="E120" s="124">
        <f>IF(PhieuBauCu!$B$2&gt;1,IF(LEN($B120)=0,"",IF(AND($B120&gt;0,VALUE(SUBSTITUTE($B120,"2","0"))=$B120),1,0)),"")</f>
        <v>0</v>
      </c>
      <c r="F120" s="124">
        <f>IF(PhieuBauCu!$B$2&gt;2,IF(LEN($B120)=0,"",IF(AND($B120&gt;0,VALUE(SUBSTITUTE($B120,"3","0"))=$B120),1,0)),"")</f>
        <v>0</v>
      </c>
      <c r="G120" s="124">
        <f>IF(PhieuBauCu!$B$2&gt;3,IF(LEN($B120)=0,"",IF(AND($B120&gt;0,VALUE(SUBSTITUTE($B120,"4","0"))=$B120),1,0)),"")</f>
        <v>0</v>
      </c>
      <c r="H120" s="124">
        <f>IF(PhieuBauCu!$B$2&gt;4,IF(LEN($B120)=0,"",IF(AND($B120&gt;0,VALUE(SUBSTITUTE($B120,"5","0"))=$B120),1,0)),"")</f>
        <v>0</v>
      </c>
      <c r="I120" s="124">
        <f>IF(PhieuBauCu!$B$2&gt;5,IF(LEN($B120)=0,"",IF(AND($B120&gt;0,VALUE(SUBSTITUTE($B120,"6","0"))=$B120),1,0)),"")</f>
        <v>0</v>
      </c>
      <c r="J120" s="124">
        <f>IF(PhieuBauCu!$B$2&gt;6,IF(LEN($B120)=0,"",IF(AND($B120&gt;0,VALUE(SUBSTITUTE($B120,"7","0"))=$B120),1,0)),"")</f>
        <v>0</v>
      </c>
      <c r="K120" s="124">
        <f>IF(PhieuBauCu!$B$2&gt;7,IF(LEN($B120)=0,"",IF(AND($B120&gt;0,VALUE(SUBSTITUTE($B120,"8","0"))=$B120),1,0)),"")</f>
        <v>0</v>
      </c>
      <c r="L120" s="124">
        <f>IF(PhieuBauCu!$B$2&gt;8,IF(LEN($B120)=0,"",IF(AND($B120&gt;0,VALUE(SUBSTITUTE($B120,"9","0"))=$B120),1,0)),"")</f>
        <v>0</v>
      </c>
      <c r="M120" s="126">
        <f t="shared" si="3"/>
        <v>1</v>
      </c>
      <c r="N120" s="24">
        <f>IF(AND(M120&lt;=PhieuBauCu!$B$13,M120&gt;=1),1,0)</f>
        <v>1</v>
      </c>
    </row>
    <row r="121" spans="1:14" ht="28.5" customHeight="1" x14ac:dyDescent="0.25">
      <c r="A121" s="124">
        <v>115</v>
      </c>
      <c r="B121" s="1"/>
      <c r="C121" s="125" t="str">
        <f t="shared" si="2"/>
        <v/>
      </c>
      <c r="D121" s="124" t="str">
        <f>IF(PhieuBauCu!$B$2&gt;0,IF(LEN($B121)=0,"",IF(AND($B121&gt;0,VALUE(SUBSTITUTE($B121,"1","0"))=$B121),1,0)),"")</f>
        <v/>
      </c>
      <c r="E121" s="124" t="str">
        <f>IF(PhieuBauCu!$B$2&gt;1,IF(LEN($B121)=0,"",IF(AND($B121&gt;0,VALUE(SUBSTITUTE($B121,"2","0"))=$B121),1,0)),"")</f>
        <v/>
      </c>
      <c r="F121" s="124" t="str">
        <f>IF(PhieuBauCu!$B$2&gt;2,IF(LEN($B121)=0,"",IF(AND($B121&gt;0,VALUE(SUBSTITUTE($B121,"3","0"))=$B121),1,0)),"")</f>
        <v/>
      </c>
      <c r="G121" s="124" t="str">
        <f>IF(PhieuBauCu!$B$2&gt;3,IF(LEN($B121)=0,"",IF(AND($B121&gt;0,VALUE(SUBSTITUTE($B121,"4","0"))=$B121),1,0)),"")</f>
        <v/>
      </c>
      <c r="H121" s="124" t="str">
        <f>IF(PhieuBauCu!$B$2&gt;4,IF(LEN($B121)=0,"",IF(AND($B121&gt;0,VALUE(SUBSTITUTE($B121,"5","0"))=$B121),1,0)),"")</f>
        <v/>
      </c>
      <c r="I121" s="124" t="str">
        <f>IF(PhieuBauCu!$B$2&gt;5,IF(LEN($B121)=0,"",IF(AND($B121&gt;0,VALUE(SUBSTITUTE($B121,"6","0"))=$B121),1,0)),"")</f>
        <v/>
      </c>
      <c r="J121" s="124" t="str">
        <f>IF(PhieuBauCu!$B$2&gt;6,IF(LEN($B121)=0,"",IF(AND($B121&gt;0,VALUE(SUBSTITUTE($B121,"7","0"))=$B121),1,0)),"")</f>
        <v/>
      </c>
      <c r="K121" s="124" t="str">
        <f>IF(PhieuBauCu!$B$2&gt;7,IF(LEN($B121)=0,"",IF(AND($B121&gt;0,VALUE(SUBSTITUTE($B121,"8","0"))=$B121),1,0)),"")</f>
        <v/>
      </c>
      <c r="L121" s="124" t="str">
        <f>IF(PhieuBauCu!$B$2&gt;8,IF(LEN($B121)=0,"",IF(AND($B121&gt;0,VALUE(SUBSTITUTE($B121,"9","0"))=$B121),1,0)),"")</f>
        <v/>
      </c>
      <c r="M121" s="126">
        <f t="shared" si="3"/>
        <v>0</v>
      </c>
      <c r="N121" s="24">
        <f>IF(AND(M121&lt;=PhieuBauCu!$B$13,M121&gt;=1),1,0)</f>
        <v>0</v>
      </c>
    </row>
    <row r="122" spans="1:14" ht="28.5" customHeight="1" x14ac:dyDescent="0.25">
      <c r="A122" s="124">
        <v>116</v>
      </c>
      <c r="B122" s="1"/>
      <c r="C122" s="125" t="str">
        <f t="shared" si="2"/>
        <v/>
      </c>
      <c r="D122" s="124" t="str">
        <f>IF(PhieuBauCu!$B$2&gt;0,IF(LEN($B122)=0,"",IF(AND($B122&gt;0,VALUE(SUBSTITUTE($B122,"1","0"))=$B122),1,0)),"")</f>
        <v/>
      </c>
      <c r="E122" s="124" t="str">
        <f>IF(PhieuBauCu!$B$2&gt;1,IF(LEN($B122)=0,"",IF(AND($B122&gt;0,VALUE(SUBSTITUTE($B122,"2","0"))=$B122),1,0)),"")</f>
        <v/>
      </c>
      <c r="F122" s="124" t="str">
        <f>IF(PhieuBauCu!$B$2&gt;2,IF(LEN($B122)=0,"",IF(AND($B122&gt;0,VALUE(SUBSTITUTE($B122,"3","0"))=$B122),1,0)),"")</f>
        <v/>
      </c>
      <c r="G122" s="124" t="str">
        <f>IF(PhieuBauCu!$B$2&gt;3,IF(LEN($B122)=0,"",IF(AND($B122&gt;0,VALUE(SUBSTITUTE($B122,"4","0"))=$B122),1,0)),"")</f>
        <v/>
      </c>
      <c r="H122" s="124" t="str">
        <f>IF(PhieuBauCu!$B$2&gt;4,IF(LEN($B122)=0,"",IF(AND($B122&gt;0,VALUE(SUBSTITUTE($B122,"5","0"))=$B122),1,0)),"")</f>
        <v/>
      </c>
      <c r="I122" s="124" t="str">
        <f>IF(PhieuBauCu!$B$2&gt;5,IF(LEN($B122)=0,"",IF(AND($B122&gt;0,VALUE(SUBSTITUTE($B122,"6","0"))=$B122),1,0)),"")</f>
        <v/>
      </c>
      <c r="J122" s="124" t="str">
        <f>IF(PhieuBauCu!$B$2&gt;6,IF(LEN($B122)=0,"",IF(AND($B122&gt;0,VALUE(SUBSTITUTE($B122,"7","0"))=$B122),1,0)),"")</f>
        <v/>
      </c>
      <c r="K122" s="124" t="str">
        <f>IF(PhieuBauCu!$B$2&gt;7,IF(LEN($B122)=0,"",IF(AND($B122&gt;0,VALUE(SUBSTITUTE($B122,"8","0"))=$B122),1,0)),"")</f>
        <v/>
      </c>
      <c r="L122" s="124" t="str">
        <f>IF(PhieuBauCu!$B$2&gt;8,IF(LEN($B122)=0,"",IF(AND($B122&gt;0,VALUE(SUBSTITUTE($B122,"9","0"))=$B122),1,0)),"")</f>
        <v/>
      </c>
      <c r="M122" s="126">
        <f t="shared" si="3"/>
        <v>0</v>
      </c>
      <c r="N122" s="24">
        <f>IF(AND(M122&lt;=PhieuBauCu!$B$13,M122&gt;=1),1,0)</f>
        <v>0</v>
      </c>
    </row>
    <row r="123" spans="1:14" ht="28.5" customHeight="1" x14ac:dyDescent="0.25">
      <c r="A123" s="124">
        <v>117</v>
      </c>
      <c r="B123" s="1"/>
      <c r="C123" s="125" t="str">
        <f t="shared" si="2"/>
        <v/>
      </c>
      <c r="D123" s="124" t="str">
        <f>IF(PhieuBauCu!$B$2&gt;0,IF(LEN($B123)=0,"",IF(AND($B123&gt;0,VALUE(SUBSTITUTE($B123,"1","0"))=$B123),1,0)),"")</f>
        <v/>
      </c>
      <c r="E123" s="124" t="str">
        <f>IF(PhieuBauCu!$B$2&gt;1,IF(LEN($B123)=0,"",IF(AND($B123&gt;0,VALUE(SUBSTITUTE($B123,"2","0"))=$B123),1,0)),"")</f>
        <v/>
      </c>
      <c r="F123" s="124" t="str">
        <f>IF(PhieuBauCu!$B$2&gt;2,IF(LEN($B123)=0,"",IF(AND($B123&gt;0,VALUE(SUBSTITUTE($B123,"3","0"))=$B123),1,0)),"")</f>
        <v/>
      </c>
      <c r="G123" s="124" t="str">
        <f>IF(PhieuBauCu!$B$2&gt;3,IF(LEN($B123)=0,"",IF(AND($B123&gt;0,VALUE(SUBSTITUTE($B123,"4","0"))=$B123),1,0)),"")</f>
        <v/>
      </c>
      <c r="H123" s="124" t="str">
        <f>IF(PhieuBauCu!$B$2&gt;4,IF(LEN($B123)=0,"",IF(AND($B123&gt;0,VALUE(SUBSTITUTE($B123,"5","0"))=$B123),1,0)),"")</f>
        <v/>
      </c>
      <c r="I123" s="124" t="str">
        <f>IF(PhieuBauCu!$B$2&gt;5,IF(LEN($B123)=0,"",IF(AND($B123&gt;0,VALUE(SUBSTITUTE($B123,"6","0"))=$B123),1,0)),"")</f>
        <v/>
      </c>
      <c r="J123" s="124" t="str">
        <f>IF(PhieuBauCu!$B$2&gt;6,IF(LEN($B123)=0,"",IF(AND($B123&gt;0,VALUE(SUBSTITUTE($B123,"7","0"))=$B123),1,0)),"")</f>
        <v/>
      </c>
      <c r="K123" s="124" t="str">
        <f>IF(PhieuBauCu!$B$2&gt;7,IF(LEN($B123)=0,"",IF(AND($B123&gt;0,VALUE(SUBSTITUTE($B123,"8","0"))=$B123),1,0)),"")</f>
        <v/>
      </c>
      <c r="L123" s="124" t="str">
        <f>IF(PhieuBauCu!$B$2&gt;8,IF(LEN($B123)=0,"",IF(AND($B123&gt;0,VALUE(SUBSTITUTE($B123,"9","0"))=$B123),1,0)),"")</f>
        <v/>
      </c>
      <c r="M123" s="126">
        <f t="shared" si="3"/>
        <v>0</v>
      </c>
      <c r="N123" s="24">
        <f>IF(AND(M123&lt;=PhieuBauCu!$B$13,M123&gt;=1),1,0)</f>
        <v>0</v>
      </c>
    </row>
    <row r="124" spans="1:14" ht="28.5" customHeight="1" x14ac:dyDescent="0.25">
      <c r="A124" s="124">
        <v>118</v>
      </c>
      <c r="B124" s="1"/>
      <c r="C124" s="125" t="str">
        <f t="shared" si="2"/>
        <v/>
      </c>
      <c r="D124" s="124" t="str">
        <f>IF(PhieuBauCu!$B$2&gt;0,IF(LEN($B124)=0,"",IF(AND($B124&gt;0,VALUE(SUBSTITUTE($B124,"1","0"))=$B124),1,0)),"")</f>
        <v/>
      </c>
      <c r="E124" s="124" t="str">
        <f>IF(PhieuBauCu!$B$2&gt;1,IF(LEN($B124)=0,"",IF(AND($B124&gt;0,VALUE(SUBSTITUTE($B124,"2","0"))=$B124),1,0)),"")</f>
        <v/>
      </c>
      <c r="F124" s="124" t="str">
        <f>IF(PhieuBauCu!$B$2&gt;2,IF(LEN($B124)=0,"",IF(AND($B124&gt;0,VALUE(SUBSTITUTE($B124,"3","0"))=$B124),1,0)),"")</f>
        <v/>
      </c>
      <c r="G124" s="124" t="str">
        <f>IF(PhieuBauCu!$B$2&gt;3,IF(LEN($B124)=0,"",IF(AND($B124&gt;0,VALUE(SUBSTITUTE($B124,"4","0"))=$B124),1,0)),"")</f>
        <v/>
      </c>
      <c r="H124" s="124" t="str">
        <f>IF(PhieuBauCu!$B$2&gt;4,IF(LEN($B124)=0,"",IF(AND($B124&gt;0,VALUE(SUBSTITUTE($B124,"5","0"))=$B124),1,0)),"")</f>
        <v/>
      </c>
      <c r="I124" s="124" t="str">
        <f>IF(PhieuBauCu!$B$2&gt;5,IF(LEN($B124)=0,"",IF(AND($B124&gt;0,VALUE(SUBSTITUTE($B124,"6","0"))=$B124),1,0)),"")</f>
        <v/>
      </c>
      <c r="J124" s="124" t="str">
        <f>IF(PhieuBauCu!$B$2&gt;6,IF(LEN($B124)=0,"",IF(AND($B124&gt;0,VALUE(SUBSTITUTE($B124,"7","0"))=$B124),1,0)),"")</f>
        <v/>
      </c>
      <c r="K124" s="124" t="str">
        <f>IF(PhieuBauCu!$B$2&gt;7,IF(LEN($B124)=0,"",IF(AND($B124&gt;0,VALUE(SUBSTITUTE($B124,"8","0"))=$B124),1,0)),"")</f>
        <v/>
      </c>
      <c r="L124" s="124" t="str">
        <f>IF(PhieuBauCu!$B$2&gt;8,IF(LEN($B124)=0,"",IF(AND($B124&gt;0,VALUE(SUBSTITUTE($B124,"9","0"))=$B124),1,0)),"")</f>
        <v/>
      </c>
      <c r="M124" s="126">
        <f t="shared" si="3"/>
        <v>0</v>
      </c>
      <c r="N124" s="24">
        <f>IF(AND(M124&lt;=PhieuBauCu!$B$13,M124&gt;=1),1,0)</f>
        <v>0</v>
      </c>
    </row>
    <row r="125" spans="1:14" ht="28.5" customHeight="1" x14ac:dyDescent="0.25">
      <c r="A125" s="124">
        <v>119</v>
      </c>
      <c r="B125" s="1"/>
      <c r="C125" s="125" t="str">
        <f t="shared" si="2"/>
        <v/>
      </c>
      <c r="D125" s="124" t="str">
        <f>IF(PhieuBauCu!$B$2&gt;0,IF(LEN($B125)=0,"",IF(AND($B125&gt;0,VALUE(SUBSTITUTE($B125,"1","0"))=$B125),1,0)),"")</f>
        <v/>
      </c>
      <c r="E125" s="124" t="str">
        <f>IF(PhieuBauCu!$B$2&gt;1,IF(LEN($B125)=0,"",IF(AND($B125&gt;0,VALUE(SUBSTITUTE($B125,"2","0"))=$B125),1,0)),"")</f>
        <v/>
      </c>
      <c r="F125" s="124" t="str">
        <f>IF(PhieuBauCu!$B$2&gt;2,IF(LEN($B125)=0,"",IF(AND($B125&gt;0,VALUE(SUBSTITUTE($B125,"3","0"))=$B125),1,0)),"")</f>
        <v/>
      </c>
      <c r="G125" s="124" t="str">
        <f>IF(PhieuBauCu!$B$2&gt;3,IF(LEN($B125)=0,"",IF(AND($B125&gt;0,VALUE(SUBSTITUTE($B125,"4","0"))=$B125),1,0)),"")</f>
        <v/>
      </c>
      <c r="H125" s="124" t="str">
        <f>IF(PhieuBauCu!$B$2&gt;4,IF(LEN($B125)=0,"",IF(AND($B125&gt;0,VALUE(SUBSTITUTE($B125,"5","0"))=$B125),1,0)),"")</f>
        <v/>
      </c>
      <c r="I125" s="124" t="str">
        <f>IF(PhieuBauCu!$B$2&gt;5,IF(LEN($B125)=0,"",IF(AND($B125&gt;0,VALUE(SUBSTITUTE($B125,"6","0"))=$B125),1,0)),"")</f>
        <v/>
      </c>
      <c r="J125" s="124" t="str">
        <f>IF(PhieuBauCu!$B$2&gt;6,IF(LEN($B125)=0,"",IF(AND($B125&gt;0,VALUE(SUBSTITUTE($B125,"7","0"))=$B125),1,0)),"")</f>
        <v/>
      </c>
      <c r="K125" s="124" t="str">
        <f>IF(PhieuBauCu!$B$2&gt;7,IF(LEN($B125)=0,"",IF(AND($B125&gt;0,VALUE(SUBSTITUTE($B125,"8","0"))=$B125),1,0)),"")</f>
        <v/>
      </c>
      <c r="L125" s="124" t="str">
        <f>IF(PhieuBauCu!$B$2&gt;8,IF(LEN($B125)=0,"",IF(AND($B125&gt;0,VALUE(SUBSTITUTE($B125,"9","0"))=$B125),1,0)),"")</f>
        <v/>
      </c>
      <c r="M125" s="126">
        <f t="shared" si="3"/>
        <v>0</v>
      </c>
      <c r="N125" s="24">
        <f>IF(AND(M125&lt;=PhieuBauCu!$B$13,M125&gt;=1),1,0)</f>
        <v>0</v>
      </c>
    </row>
    <row r="126" spans="1:14" ht="28.5" customHeight="1" x14ac:dyDescent="0.25">
      <c r="A126" s="124">
        <v>120</v>
      </c>
      <c r="B126" s="1"/>
      <c r="C126" s="125" t="str">
        <f t="shared" si="2"/>
        <v/>
      </c>
      <c r="D126" s="124" t="str">
        <f>IF(PhieuBauCu!$B$2&gt;0,IF(LEN($B126)=0,"",IF(AND($B126&gt;0,VALUE(SUBSTITUTE($B126,"1","0"))=$B126),1,0)),"")</f>
        <v/>
      </c>
      <c r="E126" s="124" t="str">
        <f>IF(PhieuBauCu!$B$2&gt;1,IF(LEN($B126)=0,"",IF(AND($B126&gt;0,VALUE(SUBSTITUTE($B126,"2","0"))=$B126),1,0)),"")</f>
        <v/>
      </c>
      <c r="F126" s="124" t="str">
        <f>IF(PhieuBauCu!$B$2&gt;2,IF(LEN($B126)=0,"",IF(AND($B126&gt;0,VALUE(SUBSTITUTE($B126,"3","0"))=$B126),1,0)),"")</f>
        <v/>
      </c>
      <c r="G126" s="124" t="str">
        <f>IF(PhieuBauCu!$B$2&gt;3,IF(LEN($B126)=0,"",IF(AND($B126&gt;0,VALUE(SUBSTITUTE($B126,"4","0"))=$B126),1,0)),"")</f>
        <v/>
      </c>
      <c r="H126" s="124" t="str">
        <f>IF(PhieuBauCu!$B$2&gt;4,IF(LEN($B126)=0,"",IF(AND($B126&gt;0,VALUE(SUBSTITUTE($B126,"5","0"))=$B126),1,0)),"")</f>
        <v/>
      </c>
      <c r="I126" s="124" t="str">
        <f>IF(PhieuBauCu!$B$2&gt;5,IF(LEN($B126)=0,"",IF(AND($B126&gt;0,VALUE(SUBSTITUTE($B126,"6","0"))=$B126),1,0)),"")</f>
        <v/>
      </c>
      <c r="J126" s="124" t="str">
        <f>IF(PhieuBauCu!$B$2&gt;6,IF(LEN($B126)=0,"",IF(AND($B126&gt;0,VALUE(SUBSTITUTE($B126,"7","0"))=$B126),1,0)),"")</f>
        <v/>
      </c>
      <c r="K126" s="124" t="str">
        <f>IF(PhieuBauCu!$B$2&gt;7,IF(LEN($B126)=0,"",IF(AND($B126&gt;0,VALUE(SUBSTITUTE($B126,"8","0"))=$B126),1,0)),"")</f>
        <v/>
      </c>
      <c r="L126" s="124" t="str">
        <f>IF(PhieuBauCu!$B$2&gt;8,IF(LEN($B126)=0,"",IF(AND($B126&gt;0,VALUE(SUBSTITUTE($B126,"9","0"))=$B126),1,0)),"")</f>
        <v/>
      </c>
      <c r="M126" s="126">
        <f t="shared" si="3"/>
        <v>0</v>
      </c>
      <c r="N126" s="24">
        <f>IF(AND(M126&lt;=PhieuBauCu!$B$13,M126&gt;=1),1,0)</f>
        <v>0</v>
      </c>
    </row>
    <row r="127" spans="1:14" ht="28.5" customHeight="1" x14ac:dyDescent="0.25">
      <c r="A127" s="124">
        <v>121</v>
      </c>
      <c r="B127" s="1"/>
      <c r="C127" s="125" t="str">
        <f t="shared" si="2"/>
        <v/>
      </c>
      <c r="D127" s="124" t="str">
        <f>IF(PhieuBauCu!$B$2&gt;0,IF(LEN($B127)=0,"",IF(AND($B127&gt;0,VALUE(SUBSTITUTE($B127,"1","0"))=$B127),1,0)),"")</f>
        <v/>
      </c>
      <c r="E127" s="124" t="str">
        <f>IF(PhieuBauCu!$B$2&gt;1,IF(LEN($B127)=0,"",IF(AND($B127&gt;0,VALUE(SUBSTITUTE($B127,"2","0"))=$B127),1,0)),"")</f>
        <v/>
      </c>
      <c r="F127" s="124" t="str">
        <f>IF(PhieuBauCu!$B$2&gt;2,IF(LEN($B127)=0,"",IF(AND($B127&gt;0,VALUE(SUBSTITUTE($B127,"3","0"))=$B127),1,0)),"")</f>
        <v/>
      </c>
      <c r="G127" s="124" t="str">
        <f>IF(PhieuBauCu!$B$2&gt;3,IF(LEN($B127)=0,"",IF(AND($B127&gt;0,VALUE(SUBSTITUTE($B127,"4","0"))=$B127),1,0)),"")</f>
        <v/>
      </c>
      <c r="H127" s="124" t="str">
        <f>IF(PhieuBauCu!$B$2&gt;4,IF(LEN($B127)=0,"",IF(AND($B127&gt;0,VALUE(SUBSTITUTE($B127,"5","0"))=$B127),1,0)),"")</f>
        <v/>
      </c>
      <c r="I127" s="124" t="str">
        <f>IF(PhieuBauCu!$B$2&gt;5,IF(LEN($B127)=0,"",IF(AND($B127&gt;0,VALUE(SUBSTITUTE($B127,"6","0"))=$B127),1,0)),"")</f>
        <v/>
      </c>
      <c r="J127" s="124" t="str">
        <f>IF(PhieuBauCu!$B$2&gt;6,IF(LEN($B127)=0,"",IF(AND($B127&gt;0,VALUE(SUBSTITUTE($B127,"7","0"))=$B127),1,0)),"")</f>
        <v/>
      </c>
      <c r="K127" s="124" t="str">
        <f>IF(PhieuBauCu!$B$2&gt;7,IF(LEN($B127)=0,"",IF(AND($B127&gt;0,VALUE(SUBSTITUTE($B127,"8","0"))=$B127),1,0)),"")</f>
        <v/>
      </c>
      <c r="L127" s="124" t="str">
        <f>IF(PhieuBauCu!$B$2&gt;8,IF(LEN($B127)=0,"",IF(AND($B127&gt;0,VALUE(SUBSTITUTE($B127,"9","0"))=$B127),1,0)),"")</f>
        <v/>
      </c>
      <c r="M127" s="126">
        <f t="shared" si="3"/>
        <v>0</v>
      </c>
      <c r="N127" s="24">
        <f>IF(AND(M127&lt;=PhieuBauCu!$B$13,M127&gt;=1),1,0)</f>
        <v>0</v>
      </c>
    </row>
    <row r="128" spans="1:14" ht="28.5" customHeight="1" x14ac:dyDescent="0.25">
      <c r="A128" s="124">
        <v>122</v>
      </c>
      <c r="B128" s="1"/>
      <c r="C128" s="125" t="str">
        <f t="shared" si="2"/>
        <v/>
      </c>
      <c r="D128" s="124" t="str">
        <f>IF(PhieuBauCu!$B$2&gt;0,IF(LEN($B128)=0,"",IF(AND($B128&gt;0,VALUE(SUBSTITUTE($B128,"1","0"))=$B128),1,0)),"")</f>
        <v/>
      </c>
      <c r="E128" s="124" t="str">
        <f>IF(PhieuBauCu!$B$2&gt;1,IF(LEN($B128)=0,"",IF(AND($B128&gt;0,VALUE(SUBSTITUTE($B128,"2","0"))=$B128),1,0)),"")</f>
        <v/>
      </c>
      <c r="F128" s="124" t="str">
        <f>IF(PhieuBauCu!$B$2&gt;2,IF(LEN($B128)=0,"",IF(AND($B128&gt;0,VALUE(SUBSTITUTE($B128,"3","0"))=$B128),1,0)),"")</f>
        <v/>
      </c>
      <c r="G128" s="124" t="str">
        <f>IF(PhieuBauCu!$B$2&gt;3,IF(LEN($B128)=0,"",IF(AND($B128&gt;0,VALUE(SUBSTITUTE($B128,"4","0"))=$B128),1,0)),"")</f>
        <v/>
      </c>
      <c r="H128" s="124" t="str">
        <f>IF(PhieuBauCu!$B$2&gt;4,IF(LEN($B128)=0,"",IF(AND($B128&gt;0,VALUE(SUBSTITUTE($B128,"5","0"))=$B128),1,0)),"")</f>
        <v/>
      </c>
      <c r="I128" s="124" t="str">
        <f>IF(PhieuBauCu!$B$2&gt;5,IF(LEN($B128)=0,"",IF(AND($B128&gt;0,VALUE(SUBSTITUTE($B128,"6","0"))=$B128),1,0)),"")</f>
        <v/>
      </c>
      <c r="J128" s="124" t="str">
        <f>IF(PhieuBauCu!$B$2&gt;6,IF(LEN($B128)=0,"",IF(AND($B128&gt;0,VALUE(SUBSTITUTE($B128,"7","0"))=$B128),1,0)),"")</f>
        <v/>
      </c>
      <c r="K128" s="124" t="str">
        <f>IF(PhieuBauCu!$B$2&gt;7,IF(LEN($B128)=0,"",IF(AND($B128&gt;0,VALUE(SUBSTITUTE($B128,"8","0"))=$B128),1,0)),"")</f>
        <v/>
      </c>
      <c r="L128" s="124" t="str">
        <f>IF(PhieuBauCu!$B$2&gt;8,IF(LEN($B128)=0,"",IF(AND($B128&gt;0,VALUE(SUBSTITUTE($B128,"9","0"))=$B128),1,0)),"")</f>
        <v/>
      </c>
      <c r="M128" s="126">
        <f t="shared" si="3"/>
        <v>0</v>
      </c>
      <c r="N128" s="24">
        <f>IF(AND(M128&lt;=PhieuBauCu!$B$13,M128&gt;=1),1,0)</f>
        <v>0</v>
      </c>
    </row>
    <row r="129" spans="1:14" ht="28.5" customHeight="1" x14ac:dyDescent="0.25">
      <c r="A129" s="124">
        <v>123</v>
      </c>
      <c r="B129" s="1"/>
      <c r="C129" s="125" t="str">
        <f t="shared" si="2"/>
        <v/>
      </c>
      <c r="D129" s="124" t="str">
        <f>IF(PhieuBauCu!$B$2&gt;0,IF(LEN($B129)=0,"",IF(AND($B129&gt;0,VALUE(SUBSTITUTE($B129,"1","0"))=$B129),1,0)),"")</f>
        <v/>
      </c>
      <c r="E129" s="124" t="str">
        <f>IF(PhieuBauCu!$B$2&gt;1,IF(LEN($B129)=0,"",IF(AND($B129&gt;0,VALUE(SUBSTITUTE($B129,"2","0"))=$B129),1,0)),"")</f>
        <v/>
      </c>
      <c r="F129" s="124" t="str">
        <f>IF(PhieuBauCu!$B$2&gt;2,IF(LEN($B129)=0,"",IF(AND($B129&gt;0,VALUE(SUBSTITUTE($B129,"3","0"))=$B129),1,0)),"")</f>
        <v/>
      </c>
      <c r="G129" s="124" t="str">
        <f>IF(PhieuBauCu!$B$2&gt;3,IF(LEN($B129)=0,"",IF(AND($B129&gt;0,VALUE(SUBSTITUTE($B129,"4","0"))=$B129),1,0)),"")</f>
        <v/>
      </c>
      <c r="H129" s="124" t="str">
        <f>IF(PhieuBauCu!$B$2&gt;4,IF(LEN($B129)=0,"",IF(AND($B129&gt;0,VALUE(SUBSTITUTE($B129,"5","0"))=$B129),1,0)),"")</f>
        <v/>
      </c>
      <c r="I129" s="124" t="str">
        <f>IF(PhieuBauCu!$B$2&gt;5,IF(LEN($B129)=0,"",IF(AND($B129&gt;0,VALUE(SUBSTITUTE($B129,"6","0"))=$B129),1,0)),"")</f>
        <v/>
      </c>
      <c r="J129" s="124" t="str">
        <f>IF(PhieuBauCu!$B$2&gt;6,IF(LEN($B129)=0,"",IF(AND($B129&gt;0,VALUE(SUBSTITUTE($B129,"7","0"))=$B129),1,0)),"")</f>
        <v/>
      </c>
      <c r="K129" s="124" t="str">
        <f>IF(PhieuBauCu!$B$2&gt;7,IF(LEN($B129)=0,"",IF(AND($B129&gt;0,VALUE(SUBSTITUTE($B129,"8","0"))=$B129),1,0)),"")</f>
        <v/>
      </c>
      <c r="L129" s="124" t="str">
        <f>IF(PhieuBauCu!$B$2&gt;8,IF(LEN($B129)=0,"",IF(AND($B129&gt;0,VALUE(SUBSTITUTE($B129,"9","0"))=$B129),1,0)),"")</f>
        <v/>
      </c>
      <c r="M129" s="126">
        <f t="shared" si="3"/>
        <v>0</v>
      </c>
      <c r="N129" s="24">
        <f>IF(AND(M129&lt;=PhieuBauCu!$B$13,M129&gt;=1),1,0)</f>
        <v>0</v>
      </c>
    </row>
    <row r="130" spans="1:14" ht="28.5" customHeight="1" x14ac:dyDescent="0.25">
      <c r="A130" s="124">
        <v>124</v>
      </c>
      <c r="B130" s="1"/>
      <c r="C130" s="125" t="str">
        <f t="shared" si="2"/>
        <v/>
      </c>
      <c r="D130" s="124" t="str">
        <f>IF(PhieuBauCu!$B$2&gt;0,IF(LEN($B130)=0,"",IF(AND($B130&gt;0,VALUE(SUBSTITUTE($B130,"1","0"))=$B130),1,0)),"")</f>
        <v/>
      </c>
      <c r="E130" s="124" t="str">
        <f>IF(PhieuBauCu!$B$2&gt;1,IF(LEN($B130)=0,"",IF(AND($B130&gt;0,VALUE(SUBSTITUTE($B130,"2","0"))=$B130),1,0)),"")</f>
        <v/>
      </c>
      <c r="F130" s="124" t="str">
        <f>IF(PhieuBauCu!$B$2&gt;2,IF(LEN($B130)=0,"",IF(AND($B130&gt;0,VALUE(SUBSTITUTE($B130,"3","0"))=$B130),1,0)),"")</f>
        <v/>
      </c>
      <c r="G130" s="124" t="str">
        <f>IF(PhieuBauCu!$B$2&gt;3,IF(LEN($B130)=0,"",IF(AND($B130&gt;0,VALUE(SUBSTITUTE($B130,"4","0"))=$B130),1,0)),"")</f>
        <v/>
      </c>
      <c r="H130" s="124" t="str">
        <f>IF(PhieuBauCu!$B$2&gt;4,IF(LEN($B130)=0,"",IF(AND($B130&gt;0,VALUE(SUBSTITUTE($B130,"5","0"))=$B130),1,0)),"")</f>
        <v/>
      </c>
      <c r="I130" s="124" t="str">
        <f>IF(PhieuBauCu!$B$2&gt;5,IF(LEN($B130)=0,"",IF(AND($B130&gt;0,VALUE(SUBSTITUTE($B130,"6","0"))=$B130),1,0)),"")</f>
        <v/>
      </c>
      <c r="J130" s="124" t="str">
        <f>IF(PhieuBauCu!$B$2&gt;6,IF(LEN($B130)=0,"",IF(AND($B130&gt;0,VALUE(SUBSTITUTE($B130,"7","0"))=$B130),1,0)),"")</f>
        <v/>
      </c>
      <c r="K130" s="124" t="str">
        <f>IF(PhieuBauCu!$B$2&gt;7,IF(LEN($B130)=0,"",IF(AND($B130&gt;0,VALUE(SUBSTITUTE($B130,"8","0"))=$B130),1,0)),"")</f>
        <v/>
      </c>
      <c r="L130" s="124" t="str">
        <f>IF(PhieuBauCu!$B$2&gt;8,IF(LEN($B130)=0,"",IF(AND($B130&gt;0,VALUE(SUBSTITUTE($B130,"9","0"))=$B130),1,0)),"")</f>
        <v/>
      </c>
      <c r="M130" s="126">
        <f t="shared" si="3"/>
        <v>0</v>
      </c>
      <c r="N130" s="24">
        <f>IF(AND(M130&lt;=PhieuBauCu!$B$13,M130&gt;=1),1,0)</f>
        <v>0</v>
      </c>
    </row>
    <row r="131" spans="1:14" ht="28.5" customHeight="1" x14ac:dyDescent="0.25">
      <c r="A131" s="124">
        <v>125</v>
      </c>
      <c r="B131" s="1"/>
      <c r="C131" s="125" t="str">
        <f t="shared" si="2"/>
        <v/>
      </c>
      <c r="D131" s="124" t="str">
        <f>IF(PhieuBauCu!$B$2&gt;0,IF(LEN($B131)=0,"",IF(AND($B131&gt;0,VALUE(SUBSTITUTE($B131,"1","0"))=$B131),1,0)),"")</f>
        <v/>
      </c>
      <c r="E131" s="124" t="str">
        <f>IF(PhieuBauCu!$B$2&gt;1,IF(LEN($B131)=0,"",IF(AND($B131&gt;0,VALUE(SUBSTITUTE($B131,"2","0"))=$B131),1,0)),"")</f>
        <v/>
      </c>
      <c r="F131" s="124" t="str">
        <f>IF(PhieuBauCu!$B$2&gt;2,IF(LEN($B131)=0,"",IF(AND($B131&gt;0,VALUE(SUBSTITUTE($B131,"3","0"))=$B131),1,0)),"")</f>
        <v/>
      </c>
      <c r="G131" s="124" t="str">
        <f>IF(PhieuBauCu!$B$2&gt;3,IF(LEN($B131)=0,"",IF(AND($B131&gt;0,VALUE(SUBSTITUTE($B131,"4","0"))=$B131),1,0)),"")</f>
        <v/>
      </c>
      <c r="H131" s="124" t="str">
        <f>IF(PhieuBauCu!$B$2&gt;4,IF(LEN($B131)=0,"",IF(AND($B131&gt;0,VALUE(SUBSTITUTE($B131,"5","0"))=$B131),1,0)),"")</f>
        <v/>
      </c>
      <c r="I131" s="124" t="str">
        <f>IF(PhieuBauCu!$B$2&gt;5,IF(LEN($B131)=0,"",IF(AND($B131&gt;0,VALUE(SUBSTITUTE($B131,"6","0"))=$B131),1,0)),"")</f>
        <v/>
      </c>
      <c r="J131" s="124" t="str">
        <f>IF(PhieuBauCu!$B$2&gt;6,IF(LEN($B131)=0,"",IF(AND($B131&gt;0,VALUE(SUBSTITUTE($B131,"7","0"))=$B131),1,0)),"")</f>
        <v/>
      </c>
      <c r="K131" s="124" t="str">
        <f>IF(PhieuBauCu!$B$2&gt;7,IF(LEN($B131)=0,"",IF(AND($B131&gt;0,VALUE(SUBSTITUTE($B131,"8","0"))=$B131),1,0)),"")</f>
        <v/>
      </c>
      <c r="L131" s="124" t="str">
        <f>IF(PhieuBauCu!$B$2&gt;8,IF(LEN($B131)=0,"",IF(AND($B131&gt;0,VALUE(SUBSTITUTE($B131,"9","0"))=$B131),1,0)),"")</f>
        <v/>
      </c>
      <c r="M131" s="126">
        <f t="shared" si="3"/>
        <v>0</v>
      </c>
      <c r="N131" s="24">
        <f>IF(AND(M131&lt;=PhieuBauCu!$B$13,M131&gt;=1),1,0)</f>
        <v>0</v>
      </c>
    </row>
    <row r="132" spans="1:14" ht="28.5" customHeight="1" x14ac:dyDescent="0.25">
      <c r="A132" s="124">
        <v>126</v>
      </c>
      <c r="B132" s="1"/>
      <c r="C132" s="125" t="str">
        <f t="shared" si="2"/>
        <v/>
      </c>
      <c r="D132" s="124" t="str">
        <f>IF(PhieuBauCu!$B$2&gt;0,IF(LEN($B132)=0,"",IF(AND($B132&gt;0,VALUE(SUBSTITUTE($B132,"1","0"))=$B132),1,0)),"")</f>
        <v/>
      </c>
      <c r="E132" s="124" t="str">
        <f>IF(PhieuBauCu!$B$2&gt;1,IF(LEN($B132)=0,"",IF(AND($B132&gt;0,VALUE(SUBSTITUTE($B132,"2","0"))=$B132),1,0)),"")</f>
        <v/>
      </c>
      <c r="F132" s="124" t="str">
        <f>IF(PhieuBauCu!$B$2&gt;2,IF(LEN($B132)=0,"",IF(AND($B132&gt;0,VALUE(SUBSTITUTE($B132,"3","0"))=$B132),1,0)),"")</f>
        <v/>
      </c>
      <c r="G132" s="124" t="str">
        <f>IF(PhieuBauCu!$B$2&gt;3,IF(LEN($B132)=0,"",IF(AND($B132&gt;0,VALUE(SUBSTITUTE($B132,"4","0"))=$B132),1,0)),"")</f>
        <v/>
      </c>
      <c r="H132" s="124" t="str">
        <f>IF(PhieuBauCu!$B$2&gt;4,IF(LEN($B132)=0,"",IF(AND($B132&gt;0,VALUE(SUBSTITUTE($B132,"5","0"))=$B132),1,0)),"")</f>
        <v/>
      </c>
      <c r="I132" s="124" t="str">
        <f>IF(PhieuBauCu!$B$2&gt;5,IF(LEN($B132)=0,"",IF(AND($B132&gt;0,VALUE(SUBSTITUTE($B132,"6","0"))=$B132),1,0)),"")</f>
        <v/>
      </c>
      <c r="J132" s="124" t="str">
        <f>IF(PhieuBauCu!$B$2&gt;6,IF(LEN($B132)=0,"",IF(AND($B132&gt;0,VALUE(SUBSTITUTE($B132,"7","0"))=$B132),1,0)),"")</f>
        <v/>
      </c>
      <c r="K132" s="124" t="str">
        <f>IF(PhieuBauCu!$B$2&gt;7,IF(LEN($B132)=0,"",IF(AND($B132&gt;0,VALUE(SUBSTITUTE($B132,"8","0"))=$B132),1,0)),"")</f>
        <v/>
      </c>
      <c r="L132" s="124" t="str">
        <f>IF(PhieuBauCu!$B$2&gt;8,IF(LEN($B132)=0,"",IF(AND($B132&gt;0,VALUE(SUBSTITUTE($B132,"9","0"))=$B132),1,0)),"")</f>
        <v/>
      </c>
      <c r="M132" s="126">
        <f t="shared" si="3"/>
        <v>0</v>
      </c>
      <c r="N132" s="24">
        <f>IF(AND(M132&lt;=PhieuBauCu!$B$13,M132&gt;=1),1,0)</f>
        <v>0</v>
      </c>
    </row>
    <row r="133" spans="1:14" ht="28.5" customHeight="1" x14ac:dyDescent="0.25">
      <c r="A133" s="124">
        <v>127</v>
      </c>
      <c r="B133" s="1"/>
      <c r="C133" s="125" t="str">
        <f t="shared" si="2"/>
        <v/>
      </c>
      <c r="D133" s="124" t="str">
        <f>IF(PhieuBauCu!$B$2&gt;0,IF(LEN($B133)=0,"",IF(AND($B133&gt;0,VALUE(SUBSTITUTE($B133,"1","0"))=$B133),1,0)),"")</f>
        <v/>
      </c>
      <c r="E133" s="124" t="str">
        <f>IF(PhieuBauCu!$B$2&gt;1,IF(LEN($B133)=0,"",IF(AND($B133&gt;0,VALUE(SUBSTITUTE($B133,"2","0"))=$B133),1,0)),"")</f>
        <v/>
      </c>
      <c r="F133" s="124" t="str">
        <f>IF(PhieuBauCu!$B$2&gt;2,IF(LEN($B133)=0,"",IF(AND($B133&gt;0,VALUE(SUBSTITUTE($B133,"3","0"))=$B133),1,0)),"")</f>
        <v/>
      </c>
      <c r="G133" s="124" t="str">
        <f>IF(PhieuBauCu!$B$2&gt;3,IF(LEN($B133)=0,"",IF(AND($B133&gt;0,VALUE(SUBSTITUTE($B133,"4","0"))=$B133),1,0)),"")</f>
        <v/>
      </c>
      <c r="H133" s="124" t="str">
        <f>IF(PhieuBauCu!$B$2&gt;4,IF(LEN($B133)=0,"",IF(AND($B133&gt;0,VALUE(SUBSTITUTE($B133,"5","0"))=$B133),1,0)),"")</f>
        <v/>
      </c>
      <c r="I133" s="124" t="str">
        <f>IF(PhieuBauCu!$B$2&gt;5,IF(LEN($B133)=0,"",IF(AND($B133&gt;0,VALUE(SUBSTITUTE($B133,"6","0"))=$B133),1,0)),"")</f>
        <v/>
      </c>
      <c r="J133" s="124" t="str">
        <f>IF(PhieuBauCu!$B$2&gt;6,IF(LEN($B133)=0,"",IF(AND($B133&gt;0,VALUE(SUBSTITUTE($B133,"7","0"))=$B133),1,0)),"")</f>
        <v/>
      </c>
      <c r="K133" s="124" t="str">
        <f>IF(PhieuBauCu!$B$2&gt;7,IF(LEN($B133)=0,"",IF(AND($B133&gt;0,VALUE(SUBSTITUTE($B133,"8","0"))=$B133),1,0)),"")</f>
        <v/>
      </c>
      <c r="L133" s="124" t="str">
        <f>IF(PhieuBauCu!$B$2&gt;8,IF(LEN($B133)=0,"",IF(AND($B133&gt;0,VALUE(SUBSTITUTE($B133,"9","0"))=$B133),1,0)),"")</f>
        <v/>
      </c>
      <c r="M133" s="126">
        <f t="shared" si="3"/>
        <v>0</v>
      </c>
      <c r="N133" s="24">
        <f>IF(AND(M133&lt;=PhieuBauCu!$B$13,M133&gt;=1),1,0)</f>
        <v>0</v>
      </c>
    </row>
    <row r="134" spans="1:14" ht="28.5" customHeight="1" x14ac:dyDescent="0.25">
      <c r="A134" s="124">
        <v>128</v>
      </c>
      <c r="B134" s="1"/>
      <c r="C134" s="125" t="str">
        <f t="shared" si="2"/>
        <v/>
      </c>
      <c r="D134" s="124" t="str">
        <f>IF(PhieuBauCu!$B$2&gt;0,IF(LEN($B134)=0,"",IF(AND($B134&gt;0,VALUE(SUBSTITUTE($B134,"1","0"))=$B134),1,0)),"")</f>
        <v/>
      </c>
      <c r="E134" s="124" t="str">
        <f>IF(PhieuBauCu!$B$2&gt;1,IF(LEN($B134)=0,"",IF(AND($B134&gt;0,VALUE(SUBSTITUTE($B134,"2","0"))=$B134),1,0)),"")</f>
        <v/>
      </c>
      <c r="F134" s="124" t="str">
        <f>IF(PhieuBauCu!$B$2&gt;2,IF(LEN($B134)=0,"",IF(AND($B134&gt;0,VALUE(SUBSTITUTE($B134,"3","0"))=$B134),1,0)),"")</f>
        <v/>
      </c>
      <c r="G134" s="124" t="str">
        <f>IF(PhieuBauCu!$B$2&gt;3,IF(LEN($B134)=0,"",IF(AND($B134&gt;0,VALUE(SUBSTITUTE($B134,"4","0"))=$B134),1,0)),"")</f>
        <v/>
      </c>
      <c r="H134" s="124" t="str">
        <f>IF(PhieuBauCu!$B$2&gt;4,IF(LEN($B134)=0,"",IF(AND($B134&gt;0,VALUE(SUBSTITUTE($B134,"5","0"))=$B134),1,0)),"")</f>
        <v/>
      </c>
      <c r="I134" s="124" t="str">
        <f>IF(PhieuBauCu!$B$2&gt;5,IF(LEN($B134)=0,"",IF(AND($B134&gt;0,VALUE(SUBSTITUTE($B134,"6","0"))=$B134),1,0)),"")</f>
        <v/>
      </c>
      <c r="J134" s="124" t="str">
        <f>IF(PhieuBauCu!$B$2&gt;6,IF(LEN($B134)=0,"",IF(AND($B134&gt;0,VALUE(SUBSTITUTE($B134,"7","0"))=$B134),1,0)),"")</f>
        <v/>
      </c>
      <c r="K134" s="124" t="str">
        <f>IF(PhieuBauCu!$B$2&gt;7,IF(LEN($B134)=0,"",IF(AND($B134&gt;0,VALUE(SUBSTITUTE($B134,"8","0"))=$B134),1,0)),"")</f>
        <v/>
      </c>
      <c r="L134" s="124" t="str">
        <f>IF(PhieuBauCu!$B$2&gt;8,IF(LEN($B134)=0,"",IF(AND($B134&gt;0,VALUE(SUBSTITUTE($B134,"9","0"))=$B134),1,0)),"")</f>
        <v/>
      </c>
      <c r="M134" s="126">
        <f t="shared" si="3"/>
        <v>0</v>
      </c>
      <c r="N134" s="24">
        <f>IF(AND(M134&lt;=PhieuBauCu!$B$13,M134&gt;=1),1,0)</f>
        <v>0</v>
      </c>
    </row>
    <row r="135" spans="1:14" ht="28.5" customHeight="1" x14ac:dyDescent="0.25">
      <c r="A135" s="124">
        <v>129</v>
      </c>
      <c r="B135" s="1"/>
      <c r="C135" s="125" t="str">
        <f t="shared" si="2"/>
        <v/>
      </c>
      <c r="D135" s="124" t="str">
        <f>IF(PhieuBauCu!$B$2&gt;0,IF(LEN($B135)=0,"",IF(AND($B135&gt;0,VALUE(SUBSTITUTE($B135,"1","0"))=$B135),1,0)),"")</f>
        <v/>
      </c>
      <c r="E135" s="124" t="str">
        <f>IF(PhieuBauCu!$B$2&gt;1,IF(LEN($B135)=0,"",IF(AND($B135&gt;0,VALUE(SUBSTITUTE($B135,"2","0"))=$B135),1,0)),"")</f>
        <v/>
      </c>
      <c r="F135" s="124" t="str">
        <f>IF(PhieuBauCu!$B$2&gt;2,IF(LEN($B135)=0,"",IF(AND($B135&gt;0,VALUE(SUBSTITUTE($B135,"3","0"))=$B135),1,0)),"")</f>
        <v/>
      </c>
      <c r="G135" s="124" t="str">
        <f>IF(PhieuBauCu!$B$2&gt;3,IF(LEN($B135)=0,"",IF(AND($B135&gt;0,VALUE(SUBSTITUTE($B135,"4","0"))=$B135),1,0)),"")</f>
        <v/>
      </c>
      <c r="H135" s="124" t="str">
        <f>IF(PhieuBauCu!$B$2&gt;4,IF(LEN($B135)=0,"",IF(AND($B135&gt;0,VALUE(SUBSTITUTE($B135,"5","0"))=$B135),1,0)),"")</f>
        <v/>
      </c>
      <c r="I135" s="124" t="str">
        <f>IF(PhieuBauCu!$B$2&gt;5,IF(LEN($B135)=0,"",IF(AND($B135&gt;0,VALUE(SUBSTITUTE($B135,"6","0"))=$B135),1,0)),"")</f>
        <v/>
      </c>
      <c r="J135" s="124" t="str">
        <f>IF(PhieuBauCu!$B$2&gt;6,IF(LEN($B135)=0,"",IF(AND($B135&gt;0,VALUE(SUBSTITUTE($B135,"7","0"))=$B135),1,0)),"")</f>
        <v/>
      </c>
      <c r="K135" s="124" t="str">
        <f>IF(PhieuBauCu!$B$2&gt;7,IF(LEN($B135)=0,"",IF(AND($B135&gt;0,VALUE(SUBSTITUTE($B135,"8","0"))=$B135),1,0)),"")</f>
        <v/>
      </c>
      <c r="L135" s="124" t="str">
        <f>IF(PhieuBauCu!$B$2&gt;8,IF(LEN($B135)=0,"",IF(AND($B135&gt;0,VALUE(SUBSTITUTE($B135,"9","0"))=$B135),1,0)),"")</f>
        <v/>
      </c>
      <c r="M135" s="126">
        <f t="shared" si="3"/>
        <v>0</v>
      </c>
      <c r="N135" s="24">
        <f>IF(AND(M135&lt;=PhieuBauCu!$B$13,M135&gt;=1),1,0)</f>
        <v>0</v>
      </c>
    </row>
    <row r="136" spans="1:14" ht="28.5" customHeight="1" x14ac:dyDescent="0.25">
      <c r="A136" s="124">
        <v>130</v>
      </c>
      <c r="B136" s="1"/>
      <c r="C136" s="125" t="str">
        <f t="shared" ref="C136:C199" si="4">IF(LEN(B136)&gt;0,IF(N136=1,"Ok","Not Ok"),"")</f>
        <v/>
      </c>
      <c r="D136" s="124" t="str">
        <f>IF(PhieuBauCu!$B$2&gt;0,IF(LEN($B136)=0,"",IF(AND($B136&gt;0,VALUE(SUBSTITUTE($B136,"1","0"))=$B136),1,0)),"")</f>
        <v/>
      </c>
      <c r="E136" s="124" t="str">
        <f>IF(PhieuBauCu!$B$2&gt;1,IF(LEN($B136)=0,"",IF(AND($B136&gt;0,VALUE(SUBSTITUTE($B136,"2","0"))=$B136),1,0)),"")</f>
        <v/>
      </c>
      <c r="F136" s="124" t="str">
        <f>IF(PhieuBauCu!$B$2&gt;2,IF(LEN($B136)=0,"",IF(AND($B136&gt;0,VALUE(SUBSTITUTE($B136,"3","0"))=$B136),1,0)),"")</f>
        <v/>
      </c>
      <c r="G136" s="124" t="str">
        <f>IF(PhieuBauCu!$B$2&gt;3,IF(LEN($B136)=0,"",IF(AND($B136&gt;0,VALUE(SUBSTITUTE($B136,"4","0"))=$B136),1,0)),"")</f>
        <v/>
      </c>
      <c r="H136" s="124" t="str">
        <f>IF(PhieuBauCu!$B$2&gt;4,IF(LEN($B136)=0,"",IF(AND($B136&gt;0,VALUE(SUBSTITUTE($B136,"5","0"))=$B136),1,0)),"")</f>
        <v/>
      </c>
      <c r="I136" s="124" t="str">
        <f>IF(PhieuBauCu!$B$2&gt;5,IF(LEN($B136)=0,"",IF(AND($B136&gt;0,VALUE(SUBSTITUTE($B136,"6","0"))=$B136),1,0)),"")</f>
        <v/>
      </c>
      <c r="J136" s="124" t="str">
        <f>IF(PhieuBauCu!$B$2&gt;6,IF(LEN($B136)=0,"",IF(AND($B136&gt;0,VALUE(SUBSTITUTE($B136,"7","0"))=$B136),1,0)),"")</f>
        <v/>
      </c>
      <c r="K136" s="124" t="str">
        <f>IF(PhieuBauCu!$B$2&gt;7,IF(LEN($B136)=0,"",IF(AND($B136&gt;0,VALUE(SUBSTITUTE($B136,"8","0"))=$B136),1,0)),"")</f>
        <v/>
      </c>
      <c r="L136" s="124" t="str">
        <f>IF(PhieuBauCu!$B$2&gt;8,IF(LEN($B136)=0,"",IF(AND($B136&gt;0,VALUE(SUBSTITUTE($B136,"9","0"))=$B136),1,0)),"")</f>
        <v/>
      </c>
      <c r="M136" s="126">
        <f t="shared" ref="M136:M199" si="5">SUMIF(D136:L136,1)</f>
        <v>0</v>
      </c>
      <c r="N136" s="24">
        <f>IF(AND(M136&lt;=PhieuBauCu!$B$13,M136&gt;=1),1,0)</f>
        <v>0</v>
      </c>
    </row>
    <row r="137" spans="1:14" ht="28.5" customHeight="1" x14ac:dyDescent="0.25">
      <c r="A137" s="124">
        <v>131</v>
      </c>
      <c r="B137" s="1"/>
      <c r="C137" s="125" t="str">
        <f t="shared" si="4"/>
        <v/>
      </c>
      <c r="D137" s="124" t="str">
        <f>IF(PhieuBauCu!$B$2&gt;0,IF(LEN($B137)=0,"",IF(AND($B137&gt;0,VALUE(SUBSTITUTE($B137,"1","0"))=$B137),1,0)),"")</f>
        <v/>
      </c>
      <c r="E137" s="124" t="str">
        <f>IF(PhieuBauCu!$B$2&gt;1,IF(LEN($B137)=0,"",IF(AND($B137&gt;0,VALUE(SUBSTITUTE($B137,"2","0"))=$B137),1,0)),"")</f>
        <v/>
      </c>
      <c r="F137" s="124" t="str">
        <f>IF(PhieuBauCu!$B$2&gt;2,IF(LEN($B137)=0,"",IF(AND($B137&gt;0,VALUE(SUBSTITUTE($B137,"3","0"))=$B137),1,0)),"")</f>
        <v/>
      </c>
      <c r="G137" s="124" t="str">
        <f>IF(PhieuBauCu!$B$2&gt;3,IF(LEN($B137)=0,"",IF(AND($B137&gt;0,VALUE(SUBSTITUTE($B137,"4","0"))=$B137),1,0)),"")</f>
        <v/>
      </c>
      <c r="H137" s="124" t="str">
        <f>IF(PhieuBauCu!$B$2&gt;4,IF(LEN($B137)=0,"",IF(AND($B137&gt;0,VALUE(SUBSTITUTE($B137,"5","0"))=$B137),1,0)),"")</f>
        <v/>
      </c>
      <c r="I137" s="124" t="str">
        <f>IF(PhieuBauCu!$B$2&gt;5,IF(LEN($B137)=0,"",IF(AND($B137&gt;0,VALUE(SUBSTITUTE($B137,"6","0"))=$B137),1,0)),"")</f>
        <v/>
      </c>
      <c r="J137" s="124" t="str">
        <f>IF(PhieuBauCu!$B$2&gt;6,IF(LEN($B137)=0,"",IF(AND($B137&gt;0,VALUE(SUBSTITUTE($B137,"7","0"))=$B137),1,0)),"")</f>
        <v/>
      </c>
      <c r="K137" s="124" t="str">
        <f>IF(PhieuBauCu!$B$2&gt;7,IF(LEN($B137)=0,"",IF(AND($B137&gt;0,VALUE(SUBSTITUTE($B137,"8","0"))=$B137),1,0)),"")</f>
        <v/>
      </c>
      <c r="L137" s="124" t="str">
        <f>IF(PhieuBauCu!$B$2&gt;8,IF(LEN($B137)=0,"",IF(AND($B137&gt;0,VALUE(SUBSTITUTE($B137,"9","0"))=$B137),1,0)),"")</f>
        <v/>
      </c>
      <c r="M137" s="126">
        <f t="shared" si="5"/>
        <v>0</v>
      </c>
      <c r="N137" s="24">
        <f>IF(AND(M137&lt;=PhieuBauCu!$B$13,M137&gt;=1),1,0)</f>
        <v>0</v>
      </c>
    </row>
    <row r="138" spans="1:14" ht="28.5" customHeight="1" x14ac:dyDescent="0.25">
      <c r="A138" s="124">
        <v>132</v>
      </c>
      <c r="B138" s="1"/>
      <c r="C138" s="125" t="str">
        <f t="shared" si="4"/>
        <v/>
      </c>
      <c r="D138" s="124" t="str">
        <f>IF(PhieuBauCu!$B$2&gt;0,IF(LEN($B138)=0,"",IF(AND($B138&gt;0,VALUE(SUBSTITUTE($B138,"1","0"))=$B138),1,0)),"")</f>
        <v/>
      </c>
      <c r="E138" s="124" t="str">
        <f>IF(PhieuBauCu!$B$2&gt;1,IF(LEN($B138)=0,"",IF(AND($B138&gt;0,VALUE(SUBSTITUTE($B138,"2","0"))=$B138),1,0)),"")</f>
        <v/>
      </c>
      <c r="F138" s="124" t="str">
        <f>IF(PhieuBauCu!$B$2&gt;2,IF(LEN($B138)=0,"",IF(AND($B138&gt;0,VALUE(SUBSTITUTE($B138,"3","0"))=$B138),1,0)),"")</f>
        <v/>
      </c>
      <c r="G138" s="124" t="str">
        <f>IF(PhieuBauCu!$B$2&gt;3,IF(LEN($B138)=0,"",IF(AND($B138&gt;0,VALUE(SUBSTITUTE($B138,"4","0"))=$B138),1,0)),"")</f>
        <v/>
      </c>
      <c r="H138" s="124" t="str">
        <f>IF(PhieuBauCu!$B$2&gt;4,IF(LEN($B138)=0,"",IF(AND($B138&gt;0,VALUE(SUBSTITUTE($B138,"5","0"))=$B138),1,0)),"")</f>
        <v/>
      </c>
      <c r="I138" s="124" t="str">
        <f>IF(PhieuBauCu!$B$2&gt;5,IF(LEN($B138)=0,"",IF(AND($B138&gt;0,VALUE(SUBSTITUTE($B138,"6","0"))=$B138),1,0)),"")</f>
        <v/>
      </c>
      <c r="J138" s="124" t="str">
        <f>IF(PhieuBauCu!$B$2&gt;6,IF(LEN($B138)=0,"",IF(AND($B138&gt;0,VALUE(SUBSTITUTE($B138,"7","0"))=$B138),1,0)),"")</f>
        <v/>
      </c>
      <c r="K138" s="124" t="str">
        <f>IF(PhieuBauCu!$B$2&gt;7,IF(LEN($B138)=0,"",IF(AND($B138&gt;0,VALUE(SUBSTITUTE($B138,"8","0"))=$B138),1,0)),"")</f>
        <v/>
      </c>
      <c r="L138" s="124" t="str">
        <f>IF(PhieuBauCu!$B$2&gt;8,IF(LEN($B138)=0,"",IF(AND($B138&gt;0,VALUE(SUBSTITUTE($B138,"9","0"))=$B138),1,0)),"")</f>
        <v/>
      </c>
      <c r="M138" s="126">
        <f t="shared" si="5"/>
        <v>0</v>
      </c>
      <c r="N138" s="24">
        <f>IF(AND(M138&lt;=PhieuBauCu!$B$13,M138&gt;=1),1,0)</f>
        <v>0</v>
      </c>
    </row>
    <row r="139" spans="1:14" ht="28.5" customHeight="1" x14ac:dyDescent="0.25">
      <c r="A139" s="124">
        <v>133</v>
      </c>
      <c r="B139" s="1"/>
      <c r="C139" s="125" t="str">
        <f t="shared" si="4"/>
        <v/>
      </c>
      <c r="D139" s="124" t="str">
        <f>IF(PhieuBauCu!$B$2&gt;0,IF(LEN($B139)=0,"",IF(AND($B139&gt;0,VALUE(SUBSTITUTE($B139,"1","0"))=$B139),1,0)),"")</f>
        <v/>
      </c>
      <c r="E139" s="124" t="str">
        <f>IF(PhieuBauCu!$B$2&gt;1,IF(LEN($B139)=0,"",IF(AND($B139&gt;0,VALUE(SUBSTITUTE($B139,"2","0"))=$B139),1,0)),"")</f>
        <v/>
      </c>
      <c r="F139" s="124" t="str">
        <f>IF(PhieuBauCu!$B$2&gt;2,IF(LEN($B139)=0,"",IF(AND($B139&gt;0,VALUE(SUBSTITUTE($B139,"3","0"))=$B139),1,0)),"")</f>
        <v/>
      </c>
      <c r="G139" s="124" t="str">
        <f>IF(PhieuBauCu!$B$2&gt;3,IF(LEN($B139)=0,"",IF(AND($B139&gt;0,VALUE(SUBSTITUTE($B139,"4","0"))=$B139),1,0)),"")</f>
        <v/>
      </c>
      <c r="H139" s="124" t="str">
        <f>IF(PhieuBauCu!$B$2&gt;4,IF(LEN($B139)=0,"",IF(AND($B139&gt;0,VALUE(SUBSTITUTE($B139,"5","0"))=$B139),1,0)),"")</f>
        <v/>
      </c>
      <c r="I139" s="124" t="str">
        <f>IF(PhieuBauCu!$B$2&gt;5,IF(LEN($B139)=0,"",IF(AND($B139&gt;0,VALUE(SUBSTITUTE($B139,"6","0"))=$B139),1,0)),"")</f>
        <v/>
      </c>
      <c r="J139" s="124" t="str">
        <f>IF(PhieuBauCu!$B$2&gt;6,IF(LEN($B139)=0,"",IF(AND($B139&gt;0,VALUE(SUBSTITUTE($B139,"7","0"))=$B139),1,0)),"")</f>
        <v/>
      </c>
      <c r="K139" s="124" t="str">
        <f>IF(PhieuBauCu!$B$2&gt;7,IF(LEN($B139)=0,"",IF(AND($B139&gt;0,VALUE(SUBSTITUTE($B139,"8","0"))=$B139),1,0)),"")</f>
        <v/>
      </c>
      <c r="L139" s="124" t="str">
        <f>IF(PhieuBauCu!$B$2&gt;8,IF(LEN($B139)=0,"",IF(AND($B139&gt;0,VALUE(SUBSTITUTE($B139,"9","0"))=$B139),1,0)),"")</f>
        <v/>
      </c>
      <c r="M139" s="126">
        <f t="shared" si="5"/>
        <v>0</v>
      </c>
      <c r="N139" s="24">
        <f>IF(AND(M139&lt;=PhieuBauCu!$B$13,M139&gt;=1),1,0)</f>
        <v>0</v>
      </c>
    </row>
    <row r="140" spans="1:14" ht="28.5" customHeight="1" x14ac:dyDescent="0.25">
      <c r="A140" s="124">
        <v>134</v>
      </c>
      <c r="B140" s="1"/>
      <c r="C140" s="125" t="str">
        <f t="shared" si="4"/>
        <v/>
      </c>
      <c r="D140" s="124" t="str">
        <f>IF(PhieuBauCu!$B$2&gt;0,IF(LEN($B140)=0,"",IF(AND($B140&gt;0,VALUE(SUBSTITUTE($B140,"1","0"))=$B140),1,0)),"")</f>
        <v/>
      </c>
      <c r="E140" s="124" t="str">
        <f>IF(PhieuBauCu!$B$2&gt;1,IF(LEN($B140)=0,"",IF(AND($B140&gt;0,VALUE(SUBSTITUTE($B140,"2","0"))=$B140),1,0)),"")</f>
        <v/>
      </c>
      <c r="F140" s="124" t="str">
        <f>IF(PhieuBauCu!$B$2&gt;2,IF(LEN($B140)=0,"",IF(AND($B140&gt;0,VALUE(SUBSTITUTE($B140,"3","0"))=$B140),1,0)),"")</f>
        <v/>
      </c>
      <c r="G140" s="124" t="str">
        <f>IF(PhieuBauCu!$B$2&gt;3,IF(LEN($B140)=0,"",IF(AND($B140&gt;0,VALUE(SUBSTITUTE($B140,"4","0"))=$B140),1,0)),"")</f>
        <v/>
      </c>
      <c r="H140" s="124" t="str">
        <f>IF(PhieuBauCu!$B$2&gt;4,IF(LEN($B140)=0,"",IF(AND($B140&gt;0,VALUE(SUBSTITUTE($B140,"5","0"))=$B140),1,0)),"")</f>
        <v/>
      </c>
      <c r="I140" s="124" t="str">
        <f>IF(PhieuBauCu!$B$2&gt;5,IF(LEN($B140)=0,"",IF(AND($B140&gt;0,VALUE(SUBSTITUTE($B140,"6","0"))=$B140),1,0)),"")</f>
        <v/>
      </c>
      <c r="J140" s="124" t="str">
        <f>IF(PhieuBauCu!$B$2&gt;6,IF(LEN($B140)=0,"",IF(AND($B140&gt;0,VALUE(SUBSTITUTE($B140,"7","0"))=$B140),1,0)),"")</f>
        <v/>
      </c>
      <c r="K140" s="124" t="str">
        <f>IF(PhieuBauCu!$B$2&gt;7,IF(LEN($B140)=0,"",IF(AND($B140&gt;0,VALUE(SUBSTITUTE($B140,"8","0"))=$B140),1,0)),"")</f>
        <v/>
      </c>
      <c r="L140" s="124" t="str">
        <f>IF(PhieuBauCu!$B$2&gt;8,IF(LEN($B140)=0,"",IF(AND($B140&gt;0,VALUE(SUBSTITUTE($B140,"9","0"))=$B140),1,0)),"")</f>
        <v/>
      </c>
      <c r="M140" s="126">
        <f t="shared" si="5"/>
        <v>0</v>
      </c>
      <c r="N140" s="24">
        <f>IF(AND(M140&lt;=PhieuBauCu!$B$13,M140&gt;=1),1,0)</f>
        <v>0</v>
      </c>
    </row>
    <row r="141" spans="1:14" ht="28.5" customHeight="1" x14ac:dyDescent="0.25">
      <c r="A141" s="124">
        <v>135</v>
      </c>
      <c r="B141" s="1"/>
      <c r="C141" s="125" t="str">
        <f t="shared" si="4"/>
        <v/>
      </c>
      <c r="D141" s="124" t="str">
        <f>IF(PhieuBauCu!$B$2&gt;0,IF(LEN($B141)=0,"",IF(AND($B141&gt;0,VALUE(SUBSTITUTE($B141,"1","0"))=$B141),1,0)),"")</f>
        <v/>
      </c>
      <c r="E141" s="124" t="str">
        <f>IF(PhieuBauCu!$B$2&gt;1,IF(LEN($B141)=0,"",IF(AND($B141&gt;0,VALUE(SUBSTITUTE($B141,"2","0"))=$B141),1,0)),"")</f>
        <v/>
      </c>
      <c r="F141" s="124" t="str">
        <f>IF(PhieuBauCu!$B$2&gt;2,IF(LEN($B141)=0,"",IF(AND($B141&gt;0,VALUE(SUBSTITUTE($B141,"3","0"))=$B141),1,0)),"")</f>
        <v/>
      </c>
      <c r="G141" s="124" t="str">
        <f>IF(PhieuBauCu!$B$2&gt;3,IF(LEN($B141)=0,"",IF(AND($B141&gt;0,VALUE(SUBSTITUTE($B141,"4","0"))=$B141),1,0)),"")</f>
        <v/>
      </c>
      <c r="H141" s="124" t="str">
        <f>IF(PhieuBauCu!$B$2&gt;4,IF(LEN($B141)=0,"",IF(AND($B141&gt;0,VALUE(SUBSTITUTE($B141,"5","0"))=$B141),1,0)),"")</f>
        <v/>
      </c>
      <c r="I141" s="124" t="str">
        <f>IF(PhieuBauCu!$B$2&gt;5,IF(LEN($B141)=0,"",IF(AND($B141&gt;0,VALUE(SUBSTITUTE($B141,"6","0"))=$B141),1,0)),"")</f>
        <v/>
      </c>
      <c r="J141" s="124" t="str">
        <f>IF(PhieuBauCu!$B$2&gt;6,IF(LEN($B141)=0,"",IF(AND($B141&gt;0,VALUE(SUBSTITUTE($B141,"7","0"))=$B141),1,0)),"")</f>
        <v/>
      </c>
      <c r="K141" s="124" t="str">
        <f>IF(PhieuBauCu!$B$2&gt;7,IF(LEN($B141)=0,"",IF(AND($B141&gt;0,VALUE(SUBSTITUTE($B141,"8","0"))=$B141),1,0)),"")</f>
        <v/>
      </c>
      <c r="L141" s="124" t="str">
        <f>IF(PhieuBauCu!$B$2&gt;8,IF(LEN($B141)=0,"",IF(AND($B141&gt;0,VALUE(SUBSTITUTE($B141,"9","0"))=$B141),1,0)),"")</f>
        <v/>
      </c>
      <c r="M141" s="126">
        <f t="shared" si="5"/>
        <v>0</v>
      </c>
      <c r="N141" s="24">
        <f>IF(AND(M141&lt;=PhieuBauCu!$B$13,M141&gt;=1),1,0)</f>
        <v>0</v>
      </c>
    </row>
    <row r="142" spans="1:14" ht="28.5" customHeight="1" x14ac:dyDescent="0.25">
      <c r="A142" s="124">
        <v>136</v>
      </c>
      <c r="B142" s="1"/>
      <c r="C142" s="125" t="str">
        <f t="shared" si="4"/>
        <v/>
      </c>
      <c r="D142" s="124" t="str">
        <f>IF(PhieuBauCu!$B$2&gt;0,IF(LEN($B142)=0,"",IF(AND($B142&gt;0,VALUE(SUBSTITUTE($B142,"1","0"))=$B142),1,0)),"")</f>
        <v/>
      </c>
      <c r="E142" s="124" t="str">
        <f>IF(PhieuBauCu!$B$2&gt;1,IF(LEN($B142)=0,"",IF(AND($B142&gt;0,VALUE(SUBSTITUTE($B142,"2","0"))=$B142),1,0)),"")</f>
        <v/>
      </c>
      <c r="F142" s="124" t="str">
        <f>IF(PhieuBauCu!$B$2&gt;2,IF(LEN($B142)=0,"",IF(AND($B142&gt;0,VALUE(SUBSTITUTE($B142,"3","0"))=$B142),1,0)),"")</f>
        <v/>
      </c>
      <c r="G142" s="124" t="str">
        <f>IF(PhieuBauCu!$B$2&gt;3,IF(LEN($B142)=0,"",IF(AND($B142&gt;0,VALUE(SUBSTITUTE($B142,"4","0"))=$B142),1,0)),"")</f>
        <v/>
      </c>
      <c r="H142" s="124" t="str">
        <f>IF(PhieuBauCu!$B$2&gt;4,IF(LEN($B142)=0,"",IF(AND($B142&gt;0,VALUE(SUBSTITUTE($B142,"5","0"))=$B142),1,0)),"")</f>
        <v/>
      </c>
      <c r="I142" s="124" t="str">
        <f>IF(PhieuBauCu!$B$2&gt;5,IF(LEN($B142)=0,"",IF(AND($B142&gt;0,VALUE(SUBSTITUTE($B142,"6","0"))=$B142),1,0)),"")</f>
        <v/>
      </c>
      <c r="J142" s="124" t="str">
        <f>IF(PhieuBauCu!$B$2&gt;6,IF(LEN($B142)=0,"",IF(AND($B142&gt;0,VALUE(SUBSTITUTE($B142,"7","0"))=$B142),1,0)),"")</f>
        <v/>
      </c>
      <c r="K142" s="124" t="str">
        <f>IF(PhieuBauCu!$B$2&gt;7,IF(LEN($B142)=0,"",IF(AND($B142&gt;0,VALUE(SUBSTITUTE($B142,"8","0"))=$B142),1,0)),"")</f>
        <v/>
      </c>
      <c r="L142" s="124" t="str">
        <f>IF(PhieuBauCu!$B$2&gt;8,IF(LEN($B142)=0,"",IF(AND($B142&gt;0,VALUE(SUBSTITUTE($B142,"9","0"))=$B142),1,0)),"")</f>
        <v/>
      </c>
      <c r="M142" s="126">
        <f t="shared" si="5"/>
        <v>0</v>
      </c>
      <c r="N142" s="24">
        <f>IF(AND(M142&lt;=PhieuBauCu!$B$13,M142&gt;=1),1,0)</f>
        <v>0</v>
      </c>
    </row>
    <row r="143" spans="1:14" ht="28.5" customHeight="1" x14ac:dyDescent="0.25">
      <c r="A143" s="124">
        <v>137</v>
      </c>
      <c r="B143" s="1"/>
      <c r="C143" s="125" t="str">
        <f t="shared" si="4"/>
        <v/>
      </c>
      <c r="D143" s="124" t="str">
        <f>IF(PhieuBauCu!$B$2&gt;0,IF(LEN($B143)=0,"",IF(AND($B143&gt;0,VALUE(SUBSTITUTE($B143,"1","0"))=$B143),1,0)),"")</f>
        <v/>
      </c>
      <c r="E143" s="124" t="str">
        <f>IF(PhieuBauCu!$B$2&gt;1,IF(LEN($B143)=0,"",IF(AND($B143&gt;0,VALUE(SUBSTITUTE($B143,"2","0"))=$B143),1,0)),"")</f>
        <v/>
      </c>
      <c r="F143" s="124" t="str">
        <f>IF(PhieuBauCu!$B$2&gt;2,IF(LEN($B143)=0,"",IF(AND($B143&gt;0,VALUE(SUBSTITUTE($B143,"3","0"))=$B143),1,0)),"")</f>
        <v/>
      </c>
      <c r="G143" s="124" t="str">
        <f>IF(PhieuBauCu!$B$2&gt;3,IF(LEN($B143)=0,"",IF(AND($B143&gt;0,VALUE(SUBSTITUTE($B143,"4","0"))=$B143),1,0)),"")</f>
        <v/>
      </c>
      <c r="H143" s="124" t="str">
        <f>IF(PhieuBauCu!$B$2&gt;4,IF(LEN($B143)=0,"",IF(AND($B143&gt;0,VALUE(SUBSTITUTE($B143,"5","0"))=$B143),1,0)),"")</f>
        <v/>
      </c>
      <c r="I143" s="124" t="str">
        <f>IF(PhieuBauCu!$B$2&gt;5,IF(LEN($B143)=0,"",IF(AND($B143&gt;0,VALUE(SUBSTITUTE($B143,"6","0"))=$B143),1,0)),"")</f>
        <v/>
      </c>
      <c r="J143" s="124" t="str">
        <f>IF(PhieuBauCu!$B$2&gt;6,IF(LEN($B143)=0,"",IF(AND($B143&gt;0,VALUE(SUBSTITUTE($B143,"7","0"))=$B143),1,0)),"")</f>
        <v/>
      </c>
      <c r="K143" s="124" t="str">
        <f>IF(PhieuBauCu!$B$2&gt;7,IF(LEN($B143)=0,"",IF(AND($B143&gt;0,VALUE(SUBSTITUTE($B143,"8","0"))=$B143),1,0)),"")</f>
        <v/>
      </c>
      <c r="L143" s="124" t="str">
        <f>IF(PhieuBauCu!$B$2&gt;8,IF(LEN($B143)=0,"",IF(AND($B143&gt;0,VALUE(SUBSTITUTE($B143,"9","0"))=$B143),1,0)),"")</f>
        <v/>
      </c>
      <c r="M143" s="126">
        <f t="shared" si="5"/>
        <v>0</v>
      </c>
      <c r="N143" s="24">
        <f>IF(AND(M143&lt;=PhieuBauCu!$B$13,M143&gt;=1),1,0)</f>
        <v>0</v>
      </c>
    </row>
    <row r="144" spans="1:14" ht="28.5" customHeight="1" x14ac:dyDescent="0.25">
      <c r="A144" s="124">
        <v>138</v>
      </c>
      <c r="B144" s="1"/>
      <c r="C144" s="125" t="str">
        <f t="shared" si="4"/>
        <v/>
      </c>
      <c r="D144" s="124" t="str">
        <f>IF(PhieuBauCu!$B$2&gt;0,IF(LEN($B144)=0,"",IF(AND($B144&gt;0,VALUE(SUBSTITUTE($B144,"1","0"))=$B144),1,0)),"")</f>
        <v/>
      </c>
      <c r="E144" s="124" t="str">
        <f>IF(PhieuBauCu!$B$2&gt;1,IF(LEN($B144)=0,"",IF(AND($B144&gt;0,VALUE(SUBSTITUTE($B144,"2","0"))=$B144),1,0)),"")</f>
        <v/>
      </c>
      <c r="F144" s="124" t="str">
        <f>IF(PhieuBauCu!$B$2&gt;2,IF(LEN($B144)=0,"",IF(AND($B144&gt;0,VALUE(SUBSTITUTE($B144,"3","0"))=$B144),1,0)),"")</f>
        <v/>
      </c>
      <c r="G144" s="124" t="str">
        <f>IF(PhieuBauCu!$B$2&gt;3,IF(LEN($B144)=0,"",IF(AND($B144&gt;0,VALUE(SUBSTITUTE($B144,"4","0"))=$B144),1,0)),"")</f>
        <v/>
      </c>
      <c r="H144" s="124" t="str">
        <f>IF(PhieuBauCu!$B$2&gt;4,IF(LEN($B144)=0,"",IF(AND($B144&gt;0,VALUE(SUBSTITUTE($B144,"5","0"))=$B144),1,0)),"")</f>
        <v/>
      </c>
      <c r="I144" s="124" t="str">
        <f>IF(PhieuBauCu!$B$2&gt;5,IF(LEN($B144)=0,"",IF(AND($B144&gt;0,VALUE(SUBSTITUTE($B144,"6","0"))=$B144),1,0)),"")</f>
        <v/>
      </c>
      <c r="J144" s="124" t="str">
        <f>IF(PhieuBauCu!$B$2&gt;6,IF(LEN($B144)=0,"",IF(AND($B144&gt;0,VALUE(SUBSTITUTE($B144,"7","0"))=$B144),1,0)),"")</f>
        <v/>
      </c>
      <c r="K144" s="124" t="str">
        <f>IF(PhieuBauCu!$B$2&gt;7,IF(LEN($B144)=0,"",IF(AND($B144&gt;0,VALUE(SUBSTITUTE($B144,"8","0"))=$B144),1,0)),"")</f>
        <v/>
      </c>
      <c r="L144" s="124" t="str">
        <f>IF(PhieuBauCu!$B$2&gt;8,IF(LEN($B144)=0,"",IF(AND($B144&gt;0,VALUE(SUBSTITUTE($B144,"9","0"))=$B144),1,0)),"")</f>
        <v/>
      </c>
      <c r="M144" s="126">
        <f t="shared" si="5"/>
        <v>0</v>
      </c>
      <c r="N144" s="24">
        <f>IF(AND(M144&lt;=PhieuBauCu!$B$13,M144&gt;=1),1,0)</f>
        <v>0</v>
      </c>
    </row>
    <row r="145" spans="1:14" ht="28.5" customHeight="1" x14ac:dyDescent="0.25">
      <c r="A145" s="124">
        <v>139</v>
      </c>
      <c r="B145" s="1"/>
      <c r="C145" s="125" t="str">
        <f t="shared" si="4"/>
        <v/>
      </c>
      <c r="D145" s="124" t="str">
        <f>IF(PhieuBauCu!$B$2&gt;0,IF(LEN($B145)=0,"",IF(AND($B145&gt;0,VALUE(SUBSTITUTE($B145,"1","0"))=$B145),1,0)),"")</f>
        <v/>
      </c>
      <c r="E145" s="124" t="str">
        <f>IF(PhieuBauCu!$B$2&gt;1,IF(LEN($B145)=0,"",IF(AND($B145&gt;0,VALUE(SUBSTITUTE($B145,"2","0"))=$B145),1,0)),"")</f>
        <v/>
      </c>
      <c r="F145" s="124" t="str">
        <f>IF(PhieuBauCu!$B$2&gt;2,IF(LEN($B145)=0,"",IF(AND($B145&gt;0,VALUE(SUBSTITUTE($B145,"3","0"))=$B145),1,0)),"")</f>
        <v/>
      </c>
      <c r="G145" s="124" t="str">
        <f>IF(PhieuBauCu!$B$2&gt;3,IF(LEN($B145)=0,"",IF(AND($B145&gt;0,VALUE(SUBSTITUTE($B145,"4","0"))=$B145),1,0)),"")</f>
        <v/>
      </c>
      <c r="H145" s="124" t="str">
        <f>IF(PhieuBauCu!$B$2&gt;4,IF(LEN($B145)=0,"",IF(AND($B145&gt;0,VALUE(SUBSTITUTE($B145,"5","0"))=$B145),1,0)),"")</f>
        <v/>
      </c>
      <c r="I145" s="124" t="str">
        <f>IF(PhieuBauCu!$B$2&gt;5,IF(LEN($B145)=0,"",IF(AND($B145&gt;0,VALUE(SUBSTITUTE($B145,"6","0"))=$B145),1,0)),"")</f>
        <v/>
      </c>
      <c r="J145" s="124" t="str">
        <f>IF(PhieuBauCu!$B$2&gt;6,IF(LEN($B145)=0,"",IF(AND($B145&gt;0,VALUE(SUBSTITUTE($B145,"7","0"))=$B145),1,0)),"")</f>
        <v/>
      </c>
      <c r="K145" s="124" t="str">
        <f>IF(PhieuBauCu!$B$2&gt;7,IF(LEN($B145)=0,"",IF(AND($B145&gt;0,VALUE(SUBSTITUTE($B145,"8","0"))=$B145),1,0)),"")</f>
        <v/>
      </c>
      <c r="L145" s="124" t="str">
        <f>IF(PhieuBauCu!$B$2&gt;8,IF(LEN($B145)=0,"",IF(AND($B145&gt;0,VALUE(SUBSTITUTE($B145,"9","0"))=$B145),1,0)),"")</f>
        <v/>
      </c>
      <c r="M145" s="126">
        <f t="shared" si="5"/>
        <v>0</v>
      </c>
      <c r="N145" s="24">
        <f>IF(AND(M145&lt;=PhieuBauCu!$B$13,M145&gt;=1),1,0)</f>
        <v>0</v>
      </c>
    </row>
    <row r="146" spans="1:14" ht="28.5" customHeight="1" x14ac:dyDescent="0.25">
      <c r="A146" s="124">
        <v>140</v>
      </c>
      <c r="B146" s="1"/>
      <c r="C146" s="125" t="str">
        <f t="shared" si="4"/>
        <v/>
      </c>
      <c r="D146" s="124" t="str">
        <f>IF(PhieuBauCu!$B$2&gt;0,IF(LEN($B146)=0,"",IF(AND($B146&gt;0,VALUE(SUBSTITUTE($B146,"1","0"))=$B146),1,0)),"")</f>
        <v/>
      </c>
      <c r="E146" s="124" t="str">
        <f>IF(PhieuBauCu!$B$2&gt;1,IF(LEN($B146)=0,"",IF(AND($B146&gt;0,VALUE(SUBSTITUTE($B146,"2","0"))=$B146),1,0)),"")</f>
        <v/>
      </c>
      <c r="F146" s="124" t="str">
        <f>IF(PhieuBauCu!$B$2&gt;2,IF(LEN($B146)=0,"",IF(AND($B146&gt;0,VALUE(SUBSTITUTE($B146,"3","0"))=$B146),1,0)),"")</f>
        <v/>
      </c>
      <c r="G146" s="124" t="str">
        <f>IF(PhieuBauCu!$B$2&gt;3,IF(LEN($B146)=0,"",IF(AND($B146&gt;0,VALUE(SUBSTITUTE($B146,"4","0"))=$B146),1,0)),"")</f>
        <v/>
      </c>
      <c r="H146" s="124" t="str">
        <f>IF(PhieuBauCu!$B$2&gt;4,IF(LEN($B146)=0,"",IF(AND($B146&gt;0,VALUE(SUBSTITUTE($B146,"5","0"))=$B146),1,0)),"")</f>
        <v/>
      </c>
      <c r="I146" s="124" t="str">
        <f>IF(PhieuBauCu!$B$2&gt;5,IF(LEN($B146)=0,"",IF(AND($B146&gt;0,VALUE(SUBSTITUTE($B146,"6","0"))=$B146),1,0)),"")</f>
        <v/>
      </c>
      <c r="J146" s="124" t="str">
        <f>IF(PhieuBauCu!$B$2&gt;6,IF(LEN($B146)=0,"",IF(AND($B146&gt;0,VALUE(SUBSTITUTE($B146,"7","0"))=$B146),1,0)),"")</f>
        <v/>
      </c>
      <c r="K146" s="124" t="str">
        <f>IF(PhieuBauCu!$B$2&gt;7,IF(LEN($B146)=0,"",IF(AND($B146&gt;0,VALUE(SUBSTITUTE($B146,"8","0"))=$B146),1,0)),"")</f>
        <v/>
      </c>
      <c r="L146" s="124" t="str">
        <f>IF(PhieuBauCu!$B$2&gt;8,IF(LEN($B146)=0,"",IF(AND($B146&gt;0,VALUE(SUBSTITUTE($B146,"9","0"))=$B146),1,0)),"")</f>
        <v/>
      </c>
      <c r="M146" s="126">
        <f t="shared" si="5"/>
        <v>0</v>
      </c>
      <c r="N146" s="24">
        <f>IF(AND(M146&lt;=PhieuBauCu!$B$13,M146&gt;=1),1,0)</f>
        <v>0</v>
      </c>
    </row>
    <row r="147" spans="1:14" ht="28.5" customHeight="1" x14ac:dyDescent="0.25">
      <c r="A147" s="124">
        <v>141</v>
      </c>
      <c r="B147" s="1"/>
      <c r="C147" s="125" t="str">
        <f t="shared" si="4"/>
        <v/>
      </c>
      <c r="D147" s="124" t="str">
        <f>IF(PhieuBauCu!$B$2&gt;0,IF(LEN($B147)=0,"",IF(AND($B147&gt;0,VALUE(SUBSTITUTE($B147,"1","0"))=$B147),1,0)),"")</f>
        <v/>
      </c>
      <c r="E147" s="124" t="str">
        <f>IF(PhieuBauCu!$B$2&gt;1,IF(LEN($B147)=0,"",IF(AND($B147&gt;0,VALUE(SUBSTITUTE($B147,"2","0"))=$B147),1,0)),"")</f>
        <v/>
      </c>
      <c r="F147" s="124" t="str">
        <f>IF(PhieuBauCu!$B$2&gt;2,IF(LEN($B147)=0,"",IF(AND($B147&gt;0,VALUE(SUBSTITUTE($B147,"3","0"))=$B147),1,0)),"")</f>
        <v/>
      </c>
      <c r="G147" s="124" t="str">
        <f>IF(PhieuBauCu!$B$2&gt;3,IF(LEN($B147)=0,"",IF(AND($B147&gt;0,VALUE(SUBSTITUTE($B147,"4","0"))=$B147),1,0)),"")</f>
        <v/>
      </c>
      <c r="H147" s="124" t="str">
        <f>IF(PhieuBauCu!$B$2&gt;4,IF(LEN($B147)=0,"",IF(AND($B147&gt;0,VALUE(SUBSTITUTE($B147,"5","0"))=$B147),1,0)),"")</f>
        <v/>
      </c>
      <c r="I147" s="124" t="str">
        <f>IF(PhieuBauCu!$B$2&gt;5,IF(LEN($B147)=0,"",IF(AND($B147&gt;0,VALUE(SUBSTITUTE($B147,"6","0"))=$B147),1,0)),"")</f>
        <v/>
      </c>
      <c r="J147" s="124" t="str">
        <f>IF(PhieuBauCu!$B$2&gt;6,IF(LEN($B147)=0,"",IF(AND($B147&gt;0,VALUE(SUBSTITUTE($B147,"7","0"))=$B147),1,0)),"")</f>
        <v/>
      </c>
      <c r="K147" s="124" t="str">
        <f>IF(PhieuBauCu!$B$2&gt;7,IF(LEN($B147)=0,"",IF(AND($B147&gt;0,VALUE(SUBSTITUTE($B147,"8","0"))=$B147),1,0)),"")</f>
        <v/>
      </c>
      <c r="L147" s="124" t="str">
        <f>IF(PhieuBauCu!$B$2&gt;8,IF(LEN($B147)=0,"",IF(AND($B147&gt;0,VALUE(SUBSTITUTE($B147,"9","0"))=$B147),1,0)),"")</f>
        <v/>
      </c>
      <c r="M147" s="126">
        <f t="shared" si="5"/>
        <v>0</v>
      </c>
      <c r="N147" s="24">
        <f>IF(AND(M147&lt;=PhieuBauCu!$B$13,M147&gt;=1),1,0)</f>
        <v>0</v>
      </c>
    </row>
    <row r="148" spans="1:14" ht="28.5" customHeight="1" x14ac:dyDescent="0.25">
      <c r="A148" s="124">
        <v>142</v>
      </c>
      <c r="B148" s="1"/>
      <c r="C148" s="125" t="str">
        <f t="shared" si="4"/>
        <v/>
      </c>
      <c r="D148" s="124" t="str">
        <f>IF(PhieuBauCu!$B$2&gt;0,IF(LEN($B148)=0,"",IF(AND($B148&gt;0,VALUE(SUBSTITUTE($B148,"1","0"))=$B148),1,0)),"")</f>
        <v/>
      </c>
      <c r="E148" s="124" t="str">
        <f>IF(PhieuBauCu!$B$2&gt;1,IF(LEN($B148)=0,"",IF(AND($B148&gt;0,VALUE(SUBSTITUTE($B148,"2","0"))=$B148),1,0)),"")</f>
        <v/>
      </c>
      <c r="F148" s="124" t="str">
        <f>IF(PhieuBauCu!$B$2&gt;2,IF(LEN($B148)=0,"",IF(AND($B148&gt;0,VALUE(SUBSTITUTE($B148,"3","0"))=$B148),1,0)),"")</f>
        <v/>
      </c>
      <c r="G148" s="124" t="str">
        <f>IF(PhieuBauCu!$B$2&gt;3,IF(LEN($B148)=0,"",IF(AND($B148&gt;0,VALUE(SUBSTITUTE($B148,"4","0"))=$B148),1,0)),"")</f>
        <v/>
      </c>
      <c r="H148" s="124" t="str">
        <f>IF(PhieuBauCu!$B$2&gt;4,IF(LEN($B148)=0,"",IF(AND($B148&gt;0,VALUE(SUBSTITUTE($B148,"5","0"))=$B148),1,0)),"")</f>
        <v/>
      </c>
      <c r="I148" s="124" t="str">
        <f>IF(PhieuBauCu!$B$2&gt;5,IF(LEN($B148)=0,"",IF(AND($B148&gt;0,VALUE(SUBSTITUTE($B148,"6","0"))=$B148),1,0)),"")</f>
        <v/>
      </c>
      <c r="J148" s="124" t="str">
        <f>IF(PhieuBauCu!$B$2&gt;6,IF(LEN($B148)=0,"",IF(AND($B148&gt;0,VALUE(SUBSTITUTE($B148,"7","0"))=$B148),1,0)),"")</f>
        <v/>
      </c>
      <c r="K148" s="124" t="str">
        <f>IF(PhieuBauCu!$B$2&gt;7,IF(LEN($B148)=0,"",IF(AND($B148&gt;0,VALUE(SUBSTITUTE($B148,"8","0"))=$B148),1,0)),"")</f>
        <v/>
      </c>
      <c r="L148" s="124" t="str">
        <f>IF(PhieuBauCu!$B$2&gt;8,IF(LEN($B148)=0,"",IF(AND($B148&gt;0,VALUE(SUBSTITUTE($B148,"9","0"))=$B148),1,0)),"")</f>
        <v/>
      </c>
      <c r="M148" s="126">
        <f t="shared" si="5"/>
        <v>0</v>
      </c>
      <c r="N148" s="24">
        <f>IF(AND(M148&lt;=PhieuBauCu!$B$13,M148&gt;=1),1,0)</f>
        <v>0</v>
      </c>
    </row>
    <row r="149" spans="1:14" ht="28.5" customHeight="1" x14ac:dyDescent="0.25">
      <c r="A149" s="124">
        <v>143</v>
      </c>
      <c r="B149" s="1"/>
      <c r="C149" s="125" t="str">
        <f t="shared" si="4"/>
        <v/>
      </c>
      <c r="D149" s="124" t="str">
        <f>IF(PhieuBauCu!$B$2&gt;0,IF(LEN($B149)=0,"",IF(AND($B149&gt;0,VALUE(SUBSTITUTE($B149,"1","0"))=$B149),1,0)),"")</f>
        <v/>
      </c>
      <c r="E149" s="124" t="str">
        <f>IF(PhieuBauCu!$B$2&gt;1,IF(LEN($B149)=0,"",IF(AND($B149&gt;0,VALUE(SUBSTITUTE($B149,"2","0"))=$B149),1,0)),"")</f>
        <v/>
      </c>
      <c r="F149" s="124" t="str">
        <f>IF(PhieuBauCu!$B$2&gt;2,IF(LEN($B149)=0,"",IF(AND($B149&gt;0,VALUE(SUBSTITUTE($B149,"3","0"))=$B149),1,0)),"")</f>
        <v/>
      </c>
      <c r="G149" s="124" t="str">
        <f>IF(PhieuBauCu!$B$2&gt;3,IF(LEN($B149)=0,"",IF(AND($B149&gt;0,VALUE(SUBSTITUTE($B149,"4","0"))=$B149),1,0)),"")</f>
        <v/>
      </c>
      <c r="H149" s="124" t="str">
        <f>IF(PhieuBauCu!$B$2&gt;4,IF(LEN($B149)=0,"",IF(AND($B149&gt;0,VALUE(SUBSTITUTE($B149,"5","0"))=$B149),1,0)),"")</f>
        <v/>
      </c>
      <c r="I149" s="124" t="str">
        <f>IF(PhieuBauCu!$B$2&gt;5,IF(LEN($B149)=0,"",IF(AND($B149&gt;0,VALUE(SUBSTITUTE($B149,"6","0"))=$B149),1,0)),"")</f>
        <v/>
      </c>
      <c r="J149" s="124" t="str">
        <f>IF(PhieuBauCu!$B$2&gt;6,IF(LEN($B149)=0,"",IF(AND($B149&gt;0,VALUE(SUBSTITUTE($B149,"7","0"))=$B149),1,0)),"")</f>
        <v/>
      </c>
      <c r="K149" s="124" t="str">
        <f>IF(PhieuBauCu!$B$2&gt;7,IF(LEN($B149)=0,"",IF(AND($B149&gt;0,VALUE(SUBSTITUTE($B149,"8","0"))=$B149),1,0)),"")</f>
        <v/>
      </c>
      <c r="L149" s="124" t="str">
        <f>IF(PhieuBauCu!$B$2&gt;8,IF(LEN($B149)=0,"",IF(AND($B149&gt;0,VALUE(SUBSTITUTE($B149,"9","0"))=$B149),1,0)),"")</f>
        <v/>
      </c>
      <c r="M149" s="126">
        <f t="shared" si="5"/>
        <v>0</v>
      </c>
      <c r="N149" s="24">
        <f>IF(AND(M149&lt;=PhieuBauCu!$B$13,M149&gt;=1),1,0)</f>
        <v>0</v>
      </c>
    </row>
    <row r="150" spans="1:14" ht="28.5" customHeight="1" x14ac:dyDescent="0.25">
      <c r="A150" s="124">
        <v>144</v>
      </c>
      <c r="B150" s="1"/>
      <c r="C150" s="125" t="str">
        <f t="shared" si="4"/>
        <v/>
      </c>
      <c r="D150" s="124" t="str">
        <f>IF(PhieuBauCu!$B$2&gt;0,IF(LEN($B150)=0,"",IF(AND($B150&gt;0,VALUE(SUBSTITUTE($B150,"1","0"))=$B150),1,0)),"")</f>
        <v/>
      </c>
      <c r="E150" s="124" t="str">
        <f>IF(PhieuBauCu!$B$2&gt;1,IF(LEN($B150)=0,"",IF(AND($B150&gt;0,VALUE(SUBSTITUTE($B150,"2","0"))=$B150),1,0)),"")</f>
        <v/>
      </c>
      <c r="F150" s="124" t="str">
        <f>IF(PhieuBauCu!$B$2&gt;2,IF(LEN($B150)=0,"",IF(AND($B150&gt;0,VALUE(SUBSTITUTE($B150,"3","0"))=$B150),1,0)),"")</f>
        <v/>
      </c>
      <c r="G150" s="124" t="str">
        <f>IF(PhieuBauCu!$B$2&gt;3,IF(LEN($B150)=0,"",IF(AND($B150&gt;0,VALUE(SUBSTITUTE($B150,"4","0"))=$B150),1,0)),"")</f>
        <v/>
      </c>
      <c r="H150" s="124" t="str">
        <f>IF(PhieuBauCu!$B$2&gt;4,IF(LEN($B150)=0,"",IF(AND($B150&gt;0,VALUE(SUBSTITUTE($B150,"5","0"))=$B150),1,0)),"")</f>
        <v/>
      </c>
      <c r="I150" s="124" t="str">
        <f>IF(PhieuBauCu!$B$2&gt;5,IF(LEN($B150)=0,"",IF(AND($B150&gt;0,VALUE(SUBSTITUTE($B150,"6","0"))=$B150),1,0)),"")</f>
        <v/>
      </c>
      <c r="J150" s="124" t="str">
        <f>IF(PhieuBauCu!$B$2&gt;6,IF(LEN($B150)=0,"",IF(AND($B150&gt;0,VALUE(SUBSTITUTE($B150,"7","0"))=$B150),1,0)),"")</f>
        <v/>
      </c>
      <c r="K150" s="124" t="str">
        <f>IF(PhieuBauCu!$B$2&gt;7,IF(LEN($B150)=0,"",IF(AND($B150&gt;0,VALUE(SUBSTITUTE($B150,"8","0"))=$B150),1,0)),"")</f>
        <v/>
      </c>
      <c r="L150" s="124" t="str">
        <f>IF(PhieuBauCu!$B$2&gt;8,IF(LEN($B150)=0,"",IF(AND($B150&gt;0,VALUE(SUBSTITUTE($B150,"9","0"))=$B150),1,0)),"")</f>
        <v/>
      </c>
      <c r="M150" s="126">
        <f t="shared" si="5"/>
        <v>0</v>
      </c>
      <c r="N150" s="24">
        <f>IF(AND(M150&lt;=PhieuBauCu!$B$13,M150&gt;=1),1,0)</f>
        <v>0</v>
      </c>
    </row>
    <row r="151" spans="1:14" ht="28.5" customHeight="1" x14ac:dyDescent="0.25">
      <c r="A151" s="124">
        <v>145</v>
      </c>
      <c r="B151" s="1"/>
      <c r="C151" s="125" t="str">
        <f t="shared" si="4"/>
        <v/>
      </c>
      <c r="D151" s="124" t="str">
        <f>IF(PhieuBauCu!$B$2&gt;0,IF(LEN($B151)=0,"",IF(AND($B151&gt;0,VALUE(SUBSTITUTE($B151,"1","0"))=$B151),1,0)),"")</f>
        <v/>
      </c>
      <c r="E151" s="124" t="str">
        <f>IF(PhieuBauCu!$B$2&gt;1,IF(LEN($B151)=0,"",IF(AND($B151&gt;0,VALUE(SUBSTITUTE($B151,"2","0"))=$B151),1,0)),"")</f>
        <v/>
      </c>
      <c r="F151" s="124" t="str">
        <f>IF(PhieuBauCu!$B$2&gt;2,IF(LEN($B151)=0,"",IF(AND($B151&gt;0,VALUE(SUBSTITUTE($B151,"3","0"))=$B151),1,0)),"")</f>
        <v/>
      </c>
      <c r="G151" s="124" t="str">
        <f>IF(PhieuBauCu!$B$2&gt;3,IF(LEN($B151)=0,"",IF(AND($B151&gt;0,VALUE(SUBSTITUTE($B151,"4","0"))=$B151),1,0)),"")</f>
        <v/>
      </c>
      <c r="H151" s="124" t="str">
        <f>IF(PhieuBauCu!$B$2&gt;4,IF(LEN($B151)=0,"",IF(AND($B151&gt;0,VALUE(SUBSTITUTE($B151,"5","0"))=$B151),1,0)),"")</f>
        <v/>
      </c>
      <c r="I151" s="124" t="str">
        <f>IF(PhieuBauCu!$B$2&gt;5,IF(LEN($B151)=0,"",IF(AND($B151&gt;0,VALUE(SUBSTITUTE($B151,"6","0"))=$B151),1,0)),"")</f>
        <v/>
      </c>
      <c r="J151" s="124" t="str">
        <f>IF(PhieuBauCu!$B$2&gt;6,IF(LEN($B151)=0,"",IF(AND($B151&gt;0,VALUE(SUBSTITUTE($B151,"7","0"))=$B151),1,0)),"")</f>
        <v/>
      </c>
      <c r="K151" s="124" t="str">
        <f>IF(PhieuBauCu!$B$2&gt;7,IF(LEN($B151)=0,"",IF(AND($B151&gt;0,VALUE(SUBSTITUTE($B151,"8","0"))=$B151),1,0)),"")</f>
        <v/>
      </c>
      <c r="L151" s="124" t="str">
        <f>IF(PhieuBauCu!$B$2&gt;8,IF(LEN($B151)=0,"",IF(AND($B151&gt;0,VALUE(SUBSTITUTE($B151,"9","0"))=$B151),1,0)),"")</f>
        <v/>
      </c>
      <c r="M151" s="126">
        <f t="shared" si="5"/>
        <v>0</v>
      </c>
      <c r="N151" s="24">
        <f>IF(AND(M151&lt;=PhieuBauCu!$B$13,M151&gt;=1),1,0)</f>
        <v>0</v>
      </c>
    </row>
    <row r="152" spans="1:14" ht="28.5" customHeight="1" x14ac:dyDescent="0.25">
      <c r="A152" s="124">
        <v>146</v>
      </c>
      <c r="B152" s="1"/>
      <c r="C152" s="125" t="str">
        <f t="shared" si="4"/>
        <v/>
      </c>
      <c r="D152" s="124" t="str">
        <f>IF(PhieuBauCu!$B$2&gt;0,IF(LEN($B152)=0,"",IF(AND($B152&gt;0,VALUE(SUBSTITUTE($B152,"1","0"))=$B152),1,0)),"")</f>
        <v/>
      </c>
      <c r="E152" s="124" t="str">
        <f>IF(PhieuBauCu!$B$2&gt;1,IF(LEN($B152)=0,"",IF(AND($B152&gt;0,VALUE(SUBSTITUTE($B152,"2","0"))=$B152),1,0)),"")</f>
        <v/>
      </c>
      <c r="F152" s="124" t="str">
        <f>IF(PhieuBauCu!$B$2&gt;2,IF(LEN($B152)=0,"",IF(AND($B152&gt;0,VALUE(SUBSTITUTE($B152,"3","0"))=$B152),1,0)),"")</f>
        <v/>
      </c>
      <c r="G152" s="124" t="str">
        <f>IF(PhieuBauCu!$B$2&gt;3,IF(LEN($B152)=0,"",IF(AND($B152&gt;0,VALUE(SUBSTITUTE($B152,"4","0"))=$B152),1,0)),"")</f>
        <v/>
      </c>
      <c r="H152" s="124" t="str">
        <f>IF(PhieuBauCu!$B$2&gt;4,IF(LEN($B152)=0,"",IF(AND($B152&gt;0,VALUE(SUBSTITUTE($B152,"5","0"))=$B152),1,0)),"")</f>
        <v/>
      </c>
      <c r="I152" s="124" t="str">
        <f>IF(PhieuBauCu!$B$2&gt;5,IF(LEN($B152)=0,"",IF(AND($B152&gt;0,VALUE(SUBSTITUTE($B152,"6","0"))=$B152),1,0)),"")</f>
        <v/>
      </c>
      <c r="J152" s="124" t="str">
        <f>IF(PhieuBauCu!$B$2&gt;6,IF(LEN($B152)=0,"",IF(AND($B152&gt;0,VALUE(SUBSTITUTE($B152,"7","0"))=$B152),1,0)),"")</f>
        <v/>
      </c>
      <c r="K152" s="124" t="str">
        <f>IF(PhieuBauCu!$B$2&gt;7,IF(LEN($B152)=0,"",IF(AND($B152&gt;0,VALUE(SUBSTITUTE($B152,"8","0"))=$B152),1,0)),"")</f>
        <v/>
      </c>
      <c r="L152" s="124" t="str">
        <f>IF(PhieuBauCu!$B$2&gt;8,IF(LEN($B152)=0,"",IF(AND($B152&gt;0,VALUE(SUBSTITUTE($B152,"9","0"))=$B152),1,0)),"")</f>
        <v/>
      </c>
      <c r="M152" s="126">
        <f t="shared" si="5"/>
        <v>0</v>
      </c>
      <c r="N152" s="24">
        <f>IF(AND(M152&lt;=PhieuBauCu!$B$13,M152&gt;=1),1,0)</f>
        <v>0</v>
      </c>
    </row>
    <row r="153" spans="1:14" ht="28.5" customHeight="1" x14ac:dyDescent="0.25">
      <c r="A153" s="124">
        <v>147</v>
      </c>
      <c r="B153" s="1"/>
      <c r="C153" s="125" t="str">
        <f t="shared" si="4"/>
        <v/>
      </c>
      <c r="D153" s="124" t="str">
        <f>IF(PhieuBauCu!$B$2&gt;0,IF(LEN($B153)=0,"",IF(AND($B153&gt;0,VALUE(SUBSTITUTE($B153,"1","0"))=$B153),1,0)),"")</f>
        <v/>
      </c>
      <c r="E153" s="124" t="str">
        <f>IF(PhieuBauCu!$B$2&gt;1,IF(LEN($B153)=0,"",IF(AND($B153&gt;0,VALUE(SUBSTITUTE($B153,"2","0"))=$B153),1,0)),"")</f>
        <v/>
      </c>
      <c r="F153" s="124" t="str">
        <f>IF(PhieuBauCu!$B$2&gt;2,IF(LEN($B153)=0,"",IF(AND($B153&gt;0,VALUE(SUBSTITUTE($B153,"3","0"))=$B153),1,0)),"")</f>
        <v/>
      </c>
      <c r="G153" s="124" t="str">
        <f>IF(PhieuBauCu!$B$2&gt;3,IF(LEN($B153)=0,"",IF(AND($B153&gt;0,VALUE(SUBSTITUTE($B153,"4","0"))=$B153),1,0)),"")</f>
        <v/>
      </c>
      <c r="H153" s="124" t="str">
        <f>IF(PhieuBauCu!$B$2&gt;4,IF(LEN($B153)=0,"",IF(AND($B153&gt;0,VALUE(SUBSTITUTE($B153,"5","0"))=$B153),1,0)),"")</f>
        <v/>
      </c>
      <c r="I153" s="124" t="str">
        <f>IF(PhieuBauCu!$B$2&gt;5,IF(LEN($B153)=0,"",IF(AND($B153&gt;0,VALUE(SUBSTITUTE($B153,"6","0"))=$B153),1,0)),"")</f>
        <v/>
      </c>
      <c r="J153" s="124" t="str">
        <f>IF(PhieuBauCu!$B$2&gt;6,IF(LEN($B153)=0,"",IF(AND($B153&gt;0,VALUE(SUBSTITUTE($B153,"7","0"))=$B153),1,0)),"")</f>
        <v/>
      </c>
      <c r="K153" s="124" t="str">
        <f>IF(PhieuBauCu!$B$2&gt;7,IF(LEN($B153)=0,"",IF(AND($B153&gt;0,VALUE(SUBSTITUTE($B153,"8","0"))=$B153),1,0)),"")</f>
        <v/>
      </c>
      <c r="L153" s="124" t="str">
        <f>IF(PhieuBauCu!$B$2&gt;8,IF(LEN($B153)=0,"",IF(AND($B153&gt;0,VALUE(SUBSTITUTE($B153,"9","0"))=$B153),1,0)),"")</f>
        <v/>
      </c>
      <c r="M153" s="126">
        <f t="shared" si="5"/>
        <v>0</v>
      </c>
      <c r="N153" s="24">
        <f>IF(AND(M153&lt;=PhieuBauCu!$B$13,M153&gt;=1),1,0)</f>
        <v>0</v>
      </c>
    </row>
    <row r="154" spans="1:14" ht="28.5" customHeight="1" x14ac:dyDescent="0.25">
      <c r="A154" s="124">
        <v>148</v>
      </c>
      <c r="B154" s="1"/>
      <c r="C154" s="125" t="str">
        <f t="shared" si="4"/>
        <v/>
      </c>
      <c r="D154" s="124" t="str">
        <f>IF(PhieuBauCu!$B$2&gt;0,IF(LEN($B154)=0,"",IF(AND($B154&gt;0,VALUE(SUBSTITUTE($B154,"1","0"))=$B154),1,0)),"")</f>
        <v/>
      </c>
      <c r="E154" s="124" t="str">
        <f>IF(PhieuBauCu!$B$2&gt;1,IF(LEN($B154)=0,"",IF(AND($B154&gt;0,VALUE(SUBSTITUTE($B154,"2","0"))=$B154),1,0)),"")</f>
        <v/>
      </c>
      <c r="F154" s="124" t="str">
        <f>IF(PhieuBauCu!$B$2&gt;2,IF(LEN($B154)=0,"",IF(AND($B154&gt;0,VALUE(SUBSTITUTE($B154,"3","0"))=$B154),1,0)),"")</f>
        <v/>
      </c>
      <c r="G154" s="124" t="str">
        <f>IF(PhieuBauCu!$B$2&gt;3,IF(LEN($B154)=0,"",IF(AND($B154&gt;0,VALUE(SUBSTITUTE($B154,"4","0"))=$B154),1,0)),"")</f>
        <v/>
      </c>
      <c r="H154" s="124" t="str">
        <f>IF(PhieuBauCu!$B$2&gt;4,IF(LEN($B154)=0,"",IF(AND($B154&gt;0,VALUE(SUBSTITUTE($B154,"5","0"))=$B154),1,0)),"")</f>
        <v/>
      </c>
      <c r="I154" s="124" t="str">
        <f>IF(PhieuBauCu!$B$2&gt;5,IF(LEN($B154)=0,"",IF(AND($B154&gt;0,VALUE(SUBSTITUTE($B154,"6","0"))=$B154),1,0)),"")</f>
        <v/>
      </c>
      <c r="J154" s="124" t="str">
        <f>IF(PhieuBauCu!$B$2&gt;6,IF(LEN($B154)=0,"",IF(AND($B154&gt;0,VALUE(SUBSTITUTE($B154,"7","0"))=$B154),1,0)),"")</f>
        <v/>
      </c>
      <c r="K154" s="124" t="str">
        <f>IF(PhieuBauCu!$B$2&gt;7,IF(LEN($B154)=0,"",IF(AND($B154&gt;0,VALUE(SUBSTITUTE($B154,"8","0"))=$B154),1,0)),"")</f>
        <v/>
      </c>
      <c r="L154" s="124" t="str">
        <f>IF(PhieuBauCu!$B$2&gt;8,IF(LEN($B154)=0,"",IF(AND($B154&gt;0,VALUE(SUBSTITUTE($B154,"9","0"))=$B154),1,0)),"")</f>
        <v/>
      </c>
      <c r="M154" s="126">
        <f t="shared" si="5"/>
        <v>0</v>
      </c>
      <c r="N154" s="24">
        <f>IF(AND(M154&lt;=PhieuBauCu!$B$13,M154&gt;=1),1,0)</f>
        <v>0</v>
      </c>
    </row>
    <row r="155" spans="1:14" ht="28.5" customHeight="1" x14ac:dyDescent="0.25">
      <c r="A155" s="124">
        <v>149</v>
      </c>
      <c r="B155" s="1"/>
      <c r="C155" s="125" t="str">
        <f t="shared" si="4"/>
        <v/>
      </c>
      <c r="D155" s="124" t="str">
        <f>IF(PhieuBauCu!$B$2&gt;0,IF(LEN($B155)=0,"",IF(AND($B155&gt;0,VALUE(SUBSTITUTE($B155,"1","0"))=$B155),1,0)),"")</f>
        <v/>
      </c>
      <c r="E155" s="124" t="str">
        <f>IF(PhieuBauCu!$B$2&gt;1,IF(LEN($B155)=0,"",IF(AND($B155&gt;0,VALUE(SUBSTITUTE($B155,"2","0"))=$B155),1,0)),"")</f>
        <v/>
      </c>
      <c r="F155" s="124" t="str">
        <f>IF(PhieuBauCu!$B$2&gt;2,IF(LEN($B155)=0,"",IF(AND($B155&gt;0,VALUE(SUBSTITUTE($B155,"3","0"))=$B155),1,0)),"")</f>
        <v/>
      </c>
      <c r="G155" s="124" t="str">
        <f>IF(PhieuBauCu!$B$2&gt;3,IF(LEN($B155)=0,"",IF(AND($B155&gt;0,VALUE(SUBSTITUTE($B155,"4","0"))=$B155),1,0)),"")</f>
        <v/>
      </c>
      <c r="H155" s="124" t="str">
        <f>IF(PhieuBauCu!$B$2&gt;4,IF(LEN($B155)=0,"",IF(AND($B155&gt;0,VALUE(SUBSTITUTE($B155,"5","0"))=$B155),1,0)),"")</f>
        <v/>
      </c>
      <c r="I155" s="124" t="str">
        <f>IF(PhieuBauCu!$B$2&gt;5,IF(LEN($B155)=0,"",IF(AND($B155&gt;0,VALUE(SUBSTITUTE($B155,"6","0"))=$B155),1,0)),"")</f>
        <v/>
      </c>
      <c r="J155" s="124" t="str">
        <f>IF(PhieuBauCu!$B$2&gt;6,IF(LEN($B155)=0,"",IF(AND($B155&gt;0,VALUE(SUBSTITUTE($B155,"7","0"))=$B155),1,0)),"")</f>
        <v/>
      </c>
      <c r="K155" s="124" t="str">
        <f>IF(PhieuBauCu!$B$2&gt;7,IF(LEN($B155)=0,"",IF(AND($B155&gt;0,VALUE(SUBSTITUTE($B155,"8","0"))=$B155),1,0)),"")</f>
        <v/>
      </c>
      <c r="L155" s="124" t="str">
        <f>IF(PhieuBauCu!$B$2&gt;8,IF(LEN($B155)=0,"",IF(AND($B155&gt;0,VALUE(SUBSTITUTE($B155,"9","0"))=$B155),1,0)),"")</f>
        <v/>
      </c>
      <c r="M155" s="126">
        <f t="shared" si="5"/>
        <v>0</v>
      </c>
      <c r="N155" s="24">
        <f>IF(AND(M155&lt;=PhieuBauCu!$B$13,M155&gt;=1),1,0)</f>
        <v>0</v>
      </c>
    </row>
    <row r="156" spans="1:14" ht="28.5" customHeight="1" x14ac:dyDescent="0.25">
      <c r="A156" s="124">
        <v>150</v>
      </c>
      <c r="B156" s="1"/>
      <c r="C156" s="125" t="str">
        <f t="shared" si="4"/>
        <v/>
      </c>
      <c r="D156" s="124" t="str">
        <f>IF(PhieuBauCu!$B$2&gt;0,IF(LEN($B156)=0,"",IF(AND($B156&gt;0,VALUE(SUBSTITUTE($B156,"1","0"))=$B156),1,0)),"")</f>
        <v/>
      </c>
      <c r="E156" s="124" t="str">
        <f>IF(PhieuBauCu!$B$2&gt;1,IF(LEN($B156)=0,"",IF(AND($B156&gt;0,VALUE(SUBSTITUTE($B156,"2","0"))=$B156),1,0)),"")</f>
        <v/>
      </c>
      <c r="F156" s="124" t="str">
        <f>IF(PhieuBauCu!$B$2&gt;2,IF(LEN($B156)=0,"",IF(AND($B156&gt;0,VALUE(SUBSTITUTE($B156,"3","0"))=$B156),1,0)),"")</f>
        <v/>
      </c>
      <c r="G156" s="124" t="str">
        <f>IF(PhieuBauCu!$B$2&gt;3,IF(LEN($B156)=0,"",IF(AND($B156&gt;0,VALUE(SUBSTITUTE($B156,"4","0"))=$B156),1,0)),"")</f>
        <v/>
      </c>
      <c r="H156" s="124" t="str">
        <f>IF(PhieuBauCu!$B$2&gt;4,IF(LEN($B156)=0,"",IF(AND($B156&gt;0,VALUE(SUBSTITUTE($B156,"5","0"))=$B156),1,0)),"")</f>
        <v/>
      </c>
      <c r="I156" s="124" t="str">
        <f>IF(PhieuBauCu!$B$2&gt;5,IF(LEN($B156)=0,"",IF(AND($B156&gt;0,VALUE(SUBSTITUTE($B156,"6","0"))=$B156),1,0)),"")</f>
        <v/>
      </c>
      <c r="J156" s="124" t="str">
        <f>IF(PhieuBauCu!$B$2&gt;6,IF(LEN($B156)=0,"",IF(AND($B156&gt;0,VALUE(SUBSTITUTE($B156,"7","0"))=$B156),1,0)),"")</f>
        <v/>
      </c>
      <c r="K156" s="124" t="str">
        <f>IF(PhieuBauCu!$B$2&gt;7,IF(LEN($B156)=0,"",IF(AND($B156&gt;0,VALUE(SUBSTITUTE($B156,"8","0"))=$B156),1,0)),"")</f>
        <v/>
      </c>
      <c r="L156" s="124" t="str">
        <f>IF(PhieuBauCu!$B$2&gt;8,IF(LEN($B156)=0,"",IF(AND($B156&gt;0,VALUE(SUBSTITUTE($B156,"9","0"))=$B156),1,0)),"")</f>
        <v/>
      </c>
      <c r="M156" s="126">
        <f t="shared" si="5"/>
        <v>0</v>
      </c>
      <c r="N156" s="24">
        <f>IF(AND(M156&lt;=PhieuBauCu!$B$13,M156&gt;=1),1,0)</f>
        <v>0</v>
      </c>
    </row>
    <row r="157" spans="1:14" ht="28.5" customHeight="1" x14ac:dyDescent="0.25">
      <c r="A157" s="124">
        <v>151</v>
      </c>
      <c r="B157" s="1"/>
      <c r="C157" s="125" t="str">
        <f t="shared" si="4"/>
        <v/>
      </c>
      <c r="D157" s="124" t="str">
        <f>IF(PhieuBauCu!$B$2&gt;0,IF(LEN($B157)=0,"",IF(AND($B157&gt;0,VALUE(SUBSTITUTE($B157,"1","0"))=$B157),1,0)),"")</f>
        <v/>
      </c>
      <c r="E157" s="124" t="str">
        <f>IF(PhieuBauCu!$B$2&gt;1,IF(LEN($B157)=0,"",IF(AND($B157&gt;0,VALUE(SUBSTITUTE($B157,"2","0"))=$B157),1,0)),"")</f>
        <v/>
      </c>
      <c r="F157" s="124" t="str">
        <f>IF(PhieuBauCu!$B$2&gt;2,IF(LEN($B157)=0,"",IF(AND($B157&gt;0,VALUE(SUBSTITUTE($B157,"3","0"))=$B157),1,0)),"")</f>
        <v/>
      </c>
      <c r="G157" s="124" t="str">
        <f>IF(PhieuBauCu!$B$2&gt;3,IF(LEN($B157)=0,"",IF(AND($B157&gt;0,VALUE(SUBSTITUTE($B157,"4","0"))=$B157),1,0)),"")</f>
        <v/>
      </c>
      <c r="H157" s="124" t="str">
        <f>IF(PhieuBauCu!$B$2&gt;4,IF(LEN($B157)=0,"",IF(AND($B157&gt;0,VALUE(SUBSTITUTE($B157,"5","0"))=$B157),1,0)),"")</f>
        <v/>
      </c>
      <c r="I157" s="124" t="str">
        <f>IF(PhieuBauCu!$B$2&gt;5,IF(LEN($B157)=0,"",IF(AND($B157&gt;0,VALUE(SUBSTITUTE($B157,"6","0"))=$B157),1,0)),"")</f>
        <v/>
      </c>
      <c r="J157" s="124" t="str">
        <f>IF(PhieuBauCu!$B$2&gt;6,IF(LEN($B157)=0,"",IF(AND($B157&gt;0,VALUE(SUBSTITUTE($B157,"7","0"))=$B157),1,0)),"")</f>
        <v/>
      </c>
      <c r="K157" s="124" t="str">
        <f>IF(PhieuBauCu!$B$2&gt;7,IF(LEN($B157)=0,"",IF(AND($B157&gt;0,VALUE(SUBSTITUTE($B157,"8","0"))=$B157),1,0)),"")</f>
        <v/>
      </c>
      <c r="L157" s="124" t="str">
        <f>IF(PhieuBauCu!$B$2&gt;8,IF(LEN($B157)=0,"",IF(AND($B157&gt;0,VALUE(SUBSTITUTE($B157,"9","0"))=$B157),1,0)),"")</f>
        <v/>
      </c>
      <c r="M157" s="126">
        <f t="shared" si="5"/>
        <v>0</v>
      </c>
      <c r="N157" s="24">
        <f>IF(AND(M157&lt;=PhieuBauCu!$B$13,M157&gt;=1),1,0)</f>
        <v>0</v>
      </c>
    </row>
    <row r="158" spans="1:14" ht="28.5" customHeight="1" x14ac:dyDescent="0.25">
      <c r="A158" s="124">
        <v>152</v>
      </c>
      <c r="B158" s="1"/>
      <c r="C158" s="125" t="str">
        <f t="shared" si="4"/>
        <v/>
      </c>
      <c r="D158" s="124" t="str">
        <f>IF(PhieuBauCu!$B$2&gt;0,IF(LEN($B158)=0,"",IF(AND($B158&gt;0,VALUE(SUBSTITUTE($B158,"1","0"))=$B158),1,0)),"")</f>
        <v/>
      </c>
      <c r="E158" s="124" t="str">
        <f>IF(PhieuBauCu!$B$2&gt;1,IF(LEN($B158)=0,"",IF(AND($B158&gt;0,VALUE(SUBSTITUTE($B158,"2","0"))=$B158),1,0)),"")</f>
        <v/>
      </c>
      <c r="F158" s="124" t="str">
        <f>IF(PhieuBauCu!$B$2&gt;2,IF(LEN($B158)=0,"",IF(AND($B158&gt;0,VALUE(SUBSTITUTE($B158,"3","0"))=$B158),1,0)),"")</f>
        <v/>
      </c>
      <c r="G158" s="124" t="str">
        <f>IF(PhieuBauCu!$B$2&gt;3,IF(LEN($B158)=0,"",IF(AND($B158&gt;0,VALUE(SUBSTITUTE($B158,"4","0"))=$B158),1,0)),"")</f>
        <v/>
      </c>
      <c r="H158" s="124" t="str">
        <f>IF(PhieuBauCu!$B$2&gt;4,IF(LEN($B158)=0,"",IF(AND($B158&gt;0,VALUE(SUBSTITUTE($B158,"5","0"))=$B158),1,0)),"")</f>
        <v/>
      </c>
      <c r="I158" s="124" t="str">
        <f>IF(PhieuBauCu!$B$2&gt;5,IF(LEN($B158)=0,"",IF(AND($B158&gt;0,VALUE(SUBSTITUTE($B158,"6","0"))=$B158),1,0)),"")</f>
        <v/>
      </c>
      <c r="J158" s="124" t="str">
        <f>IF(PhieuBauCu!$B$2&gt;6,IF(LEN($B158)=0,"",IF(AND($B158&gt;0,VALUE(SUBSTITUTE($B158,"7","0"))=$B158),1,0)),"")</f>
        <v/>
      </c>
      <c r="K158" s="124" t="str">
        <f>IF(PhieuBauCu!$B$2&gt;7,IF(LEN($B158)=0,"",IF(AND($B158&gt;0,VALUE(SUBSTITUTE($B158,"8","0"))=$B158),1,0)),"")</f>
        <v/>
      </c>
      <c r="L158" s="124" t="str">
        <f>IF(PhieuBauCu!$B$2&gt;8,IF(LEN($B158)=0,"",IF(AND($B158&gt;0,VALUE(SUBSTITUTE($B158,"9","0"))=$B158),1,0)),"")</f>
        <v/>
      </c>
      <c r="M158" s="126">
        <f t="shared" si="5"/>
        <v>0</v>
      </c>
      <c r="N158" s="24">
        <f>IF(AND(M158&lt;=PhieuBauCu!$B$13,M158&gt;=1),1,0)</f>
        <v>0</v>
      </c>
    </row>
    <row r="159" spans="1:14" ht="28.5" customHeight="1" x14ac:dyDescent="0.25">
      <c r="A159" s="124">
        <v>153</v>
      </c>
      <c r="B159" s="1"/>
      <c r="C159" s="125" t="str">
        <f t="shared" si="4"/>
        <v/>
      </c>
      <c r="D159" s="124" t="str">
        <f>IF(PhieuBauCu!$B$2&gt;0,IF(LEN($B159)=0,"",IF(AND($B159&gt;0,VALUE(SUBSTITUTE($B159,"1","0"))=$B159),1,0)),"")</f>
        <v/>
      </c>
      <c r="E159" s="124" t="str">
        <f>IF(PhieuBauCu!$B$2&gt;1,IF(LEN($B159)=0,"",IF(AND($B159&gt;0,VALUE(SUBSTITUTE($B159,"2","0"))=$B159),1,0)),"")</f>
        <v/>
      </c>
      <c r="F159" s="124" t="str">
        <f>IF(PhieuBauCu!$B$2&gt;2,IF(LEN($B159)=0,"",IF(AND($B159&gt;0,VALUE(SUBSTITUTE($B159,"3","0"))=$B159),1,0)),"")</f>
        <v/>
      </c>
      <c r="G159" s="124" t="str">
        <f>IF(PhieuBauCu!$B$2&gt;3,IF(LEN($B159)=0,"",IF(AND($B159&gt;0,VALUE(SUBSTITUTE($B159,"4","0"))=$B159),1,0)),"")</f>
        <v/>
      </c>
      <c r="H159" s="124" t="str">
        <f>IF(PhieuBauCu!$B$2&gt;4,IF(LEN($B159)=0,"",IF(AND($B159&gt;0,VALUE(SUBSTITUTE($B159,"5","0"))=$B159),1,0)),"")</f>
        <v/>
      </c>
      <c r="I159" s="124" t="str">
        <f>IF(PhieuBauCu!$B$2&gt;5,IF(LEN($B159)=0,"",IF(AND($B159&gt;0,VALUE(SUBSTITUTE($B159,"6","0"))=$B159),1,0)),"")</f>
        <v/>
      </c>
      <c r="J159" s="124" t="str">
        <f>IF(PhieuBauCu!$B$2&gt;6,IF(LEN($B159)=0,"",IF(AND($B159&gt;0,VALUE(SUBSTITUTE($B159,"7","0"))=$B159),1,0)),"")</f>
        <v/>
      </c>
      <c r="K159" s="124" t="str">
        <f>IF(PhieuBauCu!$B$2&gt;7,IF(LEN($B159)=0,"",IF(AND($B159&gt;0,VALUE(SUBSTITUTE($B159,"8","0"))=$B159),1,0)),"")</f>
        <v/>
      </c>
      <c r="L159" s="124" t="str">
        <f>IF(PhieuBauCu!$B$2&gt;8,IF(LEN($B159)=0,"",IF(AND($B159&gt;0,VALUE(SUBSTITUTE($B159,"9","0"))=$B159),1,0)),"")</f>
        <v/>
      </c>
      <c r="M159" s="126">
        <f t="shared" si="5"/>
        <v>0</v>
      </c>
      <c r="N159" s="24">
        <f>IF(AND(M159&lt;=PhieuBauCu!$B$13,M159&gt;=1),1,0)</f>
        <v>0</v>
      </c>
    </row>
    <row r="160" spans="1:14" ht="28.5" customHeight="1" x14ac:dyDescent="0.25">
      <c r="A160" s="124">
        <v>154</v>
      </c>
      <c r="B160" s="1"/>
      <c r="C160" s="125" t="str">
        <f t="shared" si="4"/>
        <v/>
      </c>
      <c r="D160" s="124" t="str">
        <f>IF(PhieuBauCu!$B$2&gt;0,IF(LEN($B160)=0,"",IF(AND($B160&gt;0,VALUE(SUBSTITUTE($B160,"1","0"))=$B160),1,0)),"")</f>
        <v/>
      </c>
      <c r="E160" s="124" t="str">
        <f>IF(PhieuBauCu!$B$2&gt;1,IF(LEN($B160)=0,"",IF(AND($B160&gt;0,VALUE(SUBSTITUTE($B160,"2","0"))=$B160),1,0)),"")</f>
        <v/>
      </c>
      <c r="F160" s="124" t="str">
        <f>IF(PhieuBauCu!$B$2&gt;2,IF(LEN($B160)=0,"",IF(AND($B160&gt;0,VALUE(SUBSTITUTE($B160,"3","0"))=$B160),1,0)),"")</f>
        <v/>
      </c>
      <c r="G160" s="124" t="str">
        <f>IF(PhieuBauCu!$B$2&gt;3,IF(LEN($B160)=0,"",IF(AND($B160&gt;0,VALUE(SUBSTITUTE($B160,"4","0"))=$B160),1,0)),"")</f>
        <v/>
      </c>
      <c r="H160" s="124" t="str">
        <f>IF(PhieuBauCu!$B$2&gt;4,IF(LEN($B160)=0,"",IF(AND($B160&gt;0,VALUE(SUBSTITUTE($B160,"5","0"))=$B160),1,0)),"")</f>
        <v/>
      </c>
      <c r="I160" s="124" t="str">
        <f>IF(PhieuBauCu!$B$2&gt;5,IF(LEN($B160)=0,"",IF(AND($B160&gt;0,VALUE(SUBSTITUTE($B160,"6","0"))=$B160),1,0)),"")</f>
        <v/>
      </c>
      <c r="J160" s="124" t="str">
        <f>IF(PhieuBauCu!$B$2&gt;6,IF(LEN($B160)=0,"",IF(AND($B160&gt;0,VALUE(SUBSTITUTE($B160,"7","0"))=$B160),1,0)),"")</f>
        <v/>
      </c>
      <c r="K160" s="124" t="str">
        <f>IF(PhieuBauCu!$B$2&gt;7,IF(LEN($B160)=0,"",IF(AND($B160&gt;0,VALUE(SUBSTITUTE($B160,"8","0"))=$B160),1,0)),"")</f>
        <v/>
      </c>
      <c r="L160" s="124" t="str">
        <f>IF(PhieuBauCu!$B$2&gt;8,IF(LEN($B160)=0,"",IF(AND($B160&gt;0,VALUE(SUBSTITUTE($B160,"9","0"))=$B160),1,0)),"")</f>
        <v/>
      </c>
      <c r="M160" s="126">
        <f t="shared" si="5"/>
        <v>0</v>
      </c>
      <c r="N160" s="24">
        <f>IF(AND(M160&lt;=PhieuBauCu!$B$13,M160&gt;=1),1,0)</f>
        <v>0</v>
      </c>
    </row>
    <row r="161" spans="1:14" ht="28.5" customHeight="1" x14ac:dyDescent="0.25">
      <c r="A161" s="124">
        <v>155</v>
      </c>
      <c r="B161" s="1"/>
      <c r="C161" s="125" t="str">
        <f t="shared" si="4"/>
        <v/>
      </c>
      <c r="D161" s="124" t="str">
        <f>IF(PhieuBauCu!$B$2&gt;0,IF(LEN($B161)=0,"",IF(AND($B161&gt;0,VALUE(SUBSTITUTE($B161,"1","0"))=$B161),1,0)),"")</f>
        <v/>
      </c>
      <c r="E161" s="124" t="str">
        <f>IF(PhieuBauCu!$B$2&gt;1,IF(LEN($B161)=0,"",IF(AND($B161&gt;0,VALUE(SUBSTITUTE($B161,"2","0"))=$B161),1,0)),"")</f>
        <v/>
      </c>
      <c r="F161" s="124" t="str">
        <f>IF(PhieuBauCu!$B$2&gt;2,IF(LEN($B161)=0,"",IF(AND($B161&gt;0,VALUE(SUBSTITUTE($B161,"3","0"))=$B161),1,0)),"")</f>
        <v/>
      </c>
      <c r="G161" s="124" t="str">
        <f>IF(PhieuBauCu!$B$2&gt;3,IF(LEN($B161)=0,"",IF(AND($B161&gt;0,VALUE(SUBSTITUTE($B161,"4","0"))=$B161),1,0)),"")</f>
        <v/>
      </c>
      <c r="H161" s="124" t="str">
        <f>IF(PhieuBauCu!$B$2&gt;4,IF(LEN($B161)=0,"",IF(AND($B161&gt;0,VALUE(SUBSTITUTE($B161,"5","0"))=$B161),1,0)),"")</f>
        <v/>
      </c>
      <c r="I161" s="124" t="str">
        <f>IF(PhieuBauCu!$B$2&gt;5,IF(LEN($B161)=0,"",IF(AND($B161&gt;0,VALUE(SUBSTITUTE($B161,"6","0"))=$B161),1,0)),"")</f>
        <v/>
      </c>
      <c r="J161" s="124" t="str">
        <f>IF(PhieuBauCu!$B$2&gt;6,IF(LEN($B161)=0,"",IF(AND($B161&gt;0,VALUE(SUBSTITUTE($B161,"7","0"))=$B161),1,0)),"")</f>
        <v/>
      </c>
      <c r="K161" s="124" t="str">
        <f>IF(PhieuBauCu!$B$2&gt;7,IF(LEN($B161)=0,"",IF(AND($B161&gt;0,VALUE(SUBSTITUTE($B161,"8","0"))=$B161),1,0)),"")</f>
        <v/>
      </c>
      <c r="L161" s="124" t="str">
        <f>IF(PhieuBauCu!$B$2&gt;8,IF(LEN($B161)=0,"",IF(AND($B161&gt;0,VALUE(SUBSTITUTE($B161,"9","0"))=$B161),1,0)),"")</f>
        <v/>
      </c>
      <c r="M161" s="126">
        <f t="shared" si="5"/>
        <v>0</v>
      </c>
      <c r="N161" s="24">
        <f>IF(AND(M161&lt;=PhieuBauCu!$B$13,M161&gt;=1),1,0)</f>
        <v>0</v>
      </c>
    </row>
    <row r="162" spans="1:14" ht="28.5" customHeight="1" x14ac:dyDescent="0.25">
      <c r="A162" s="124">
        <v>156</v>
      </c>
      <c r="B162" s="1"/>
      <c r="C162" s="125" t="str">
        <f t="shared" si="4"/>
        <v/>
      </c>
      <c r="D162" s="124" t="str">
        <f>IF(PhieuBauCu!$B$2&gt;0,IF(LEN($B162)=0,"",IF(AND($B162&gt;0,VALUE(SUBSTITUTE($B162,"1","0"))=$B162),1,0)),"")</f>
        <v/>
      </c>
      <c r="E162" s="124" t="str">
        <f>IF(PhieuBauCu!$B$2&gt;1,IF(LEN($B162)=0,"",IF(AND($B162&gt;0,VALUE(SUBSTITUTE($B162,"2","0"))=$B162),1,0)),"")</f>
        <v/>
      </c>
      <c r="F162" s="124" t="str">
        <f>IF(PhieuBauCu!$B$2&gt;2,IF(LEN($B162)=0,"",IF(AND($B162&gt;0,VALUE(SUBSTITUTE($B162,"3","0"))=$B162),1,0)),"")</f>
        <v/>
      </c>
      <c r="G162" s="124" t="str">
        <f>IF(PhieuBauCu!$B$2&gt;3,IF(LEN($B162)=0,"",IF(AND($B162&gt;0,VALUE(SUBSTITUTE($B162,"4","0"))=$B162),1,0)),"")</f>
        <v/>
      </c>
      <c r="H162" s="124" t="str">
        <f>IF(PhieuBauCu!$B$2&gt;4,IF(LEN($B162)=0,"",IF(AND($B162&gt;0,VALUE(SUBSTITUTE($B162,"5","0"))=$B162),1,0)),"")</f>
        <v/>
      </c>
      <c r="I162" s="124" t="str">
        <f>IF(PhieuBauCu!$B$2&gt;5,IF(LEN($B162)=0,"",IF(AND($B162&gt;0,VALUE(SUBSTITUTE($B162,"6","0"))=$B162),1,0)),"")</f>
        <v/>
      </c>
      <c r="J162" s="124" t="str">
        <f>IF(PhieuBauCu!$B$2&gt;6,IF(LEN($B162)=0,"",IF(AND($B162&gt;0,VALUE(SUBSTITUTE($B162,"7","0"))=$B162),1,0)),"")</f>
        <v/>
      </c>
      <c r="K162" s="124" t="str">
        <f>IF(PhieuBauCu!$B$2&gt;7,IF(LEN($B162)=0,"",IF(AND($B162&gt;0,VALUE(SUBSTITUTE($B162,"8","0"))=$B162),1,0)),"")</f>
        <v/>
      </c>
      <c r="L162" s="124" t="str">
        <f>IF(PhieuBauCu!$B$2&gt;8,IF(LEN($B162)=0,"",IF(AND($B162&gt;0,VALUE(SUBSTITUTE($B162,"9","0"))=$B162),1,0)),"")</f>
        <v/>
      </c>
      <c r="M162" s="126">
        <f t="shared" si="5"/>
        <v>0</v>
      </c>
      <c r="N162" s="24">
        <f>IF(AND(M162&lt;=PhieuBauCu!$B$13,M162&gt;=1),1,0)</f>
        <v>0</v>
      </c>
    </row>
    <row r="163" spans="1:14" ht="28.5" customHeight="1" x14ac:dyDescent="0.25">
      <c r="A163" s="124">
        <v>157</v>
      </c>
      <c r="B163" s="1"/>
      <c r="C163" s="125" t="str">
        <f t="shared" si="4"/>
        <v/>
      </c>
      <c r="D163" s="124" t="str">
        <f>IF(PhieuBauCu!$B$2&gt;0,IF(LEN($B163)=0,"",IF(AND($B163&gt;0,VALUE(SUBSTITUTE($B163,"1","0"))=$B163),1,0)),"")</f>
        <v/>
      </c>
      <c r="E163" s="124" t="str">
        <f>IF(PhieuBauCu!$B$2&gt;1,IF(LEN($B163)=0,"",IF(AND($B163&gt;0,VALUE(SUBSTITUTE($B163,"2","0"))=$B163),1,0)),"")</f>
        <v/>
      </c>
      <c r="F163" s="124" t="str">
        <f>IF(PhieuBauCu!$B$2&gt;2,IF(LEN($B163)=0,"",IF(AND($B163&gt;0,VALUE(SUBSTITUTE($B163,"3","0"))=$B163),1,0)),"")</f>
        <v/>
      </c>
      <c r="G163" s="124" t="str">
        <f>IF(PhieuBauCu!$B$2&gt;3,IF(LEN($B163)=0,"",IF(AND($B163&gt;0,VALUE(SUBSTITUTE($B163,"4","0"))=$B163),1,0)),"")</f>
        <v/>
      </c>
      <c r="H163" s="124" t="str">
        <f>IF(PhieuBauCu!$B$2&gt;4,IF(LEN($B163)=0,"",IF(AND($B163&gt;0,VALUE(SUBSTITUTE($B163,"5","0"))=$B163),1,0)),"")</f>
        <v/>
      </c>
      <c r="I163" s="124" t="str">
        <f>IF(PhieuBauCu!$B$2&gt;5,IF(LEN($B163)=0,"",IF(AND($B163&gt;0,VALUE(SUBSTITUTE($B163,"6","0"))=$B163),1,0)),"")</f>
        <v/>
      </c>
      <c r="J163" s="124" t="str">
        <f>IF(PhieuBauCu!$B$2&gt;6,IF(LEN($B163)=0,"",IF(AND($B163&gt;0,VALUE(SUBSTITUTE($B163,"7","0"))=$B163),1,0)),"")</f>
        <v/>
      </c>
      <c r="K163" s="124" t="str">
        <f>IF(PhieuBauCu!$B$2&gt;7,IF(LEN($B163)=0,"",IF(AND($B163&gt;0,VALUE(SUBSTITUTE($B163,"8","0"))=$B163),1,0)),"")</f>
        <v/>
      </c>
      <c r="L163" s="124" t="str">
        <f>IF(PhieuBauCu!$B$2&gt;8,IF(LEN($B163)=0,"",IF(AND($B163&gt;0,VALUE(SUBSTITUTE($B163,"9","0"))=$B163),1,0)),"")</f>
        <v/>
      </c>
      <c r="M163" s="126">
        <f t="shared" si="5"/>
        <v>0</v>
      </c>
      <c r="N163" s="24">
        <f>IF(AND(M163&lt;=PhieuBauCu!$B$13,M163&gt;=1),1,0)</f>
        <v>0</v>
      </c>
    </row>
    <row r="164" spans="1:14" ht="28.5" customHeight="1" x14ac:dyDescent="0.25">
      <c r="A164" s="124">
        <v>158</v>
      </c>
      <c r="B164" s="1"/>
      <c r="C164" s="125" t="str">
        <f t="shared" si="4"/>
        <v/>
      </c>
      <c r="D164" s="124" t="str">
        <f>IF(PhieuBauCu!$B$2&gt;0,IF(LEN($B164)=0,"",IF(AND($B164&gt;0,VALUE(SUBSTITUTE($B164,"1","0"))=$B164),1,0)),"")</f>
        <v/>
      </c>
      <c r="E164" s="124" t="str">
        <f>IF(PhieuBauCu!$B$2&gt;1,IF(LEN($B164)=0,"",IF(AND($B164&gt;0,VALUE(SUBSTITUTE($B164,"2","0"))=$B164),1,0)),"")</f>
        <v/>
      </c>
      <c r="F164" s="124" t="str">
        <f>IF(PhieuBauCu!$B$2&gt;2,IF(LEN($B164)=0,"",IF(AND($B164&gt;0,VALUE(SUBSTITUTE($B164,"3","0"))=$B164),1,0)),"")</f>
        <v/>
      </c>
      <c r="G164" s="124" t="str">
        <f>IF(PhieuBauCu!$B$2&gt;3,IF(LEN($B164)=0,"",IF(AND($B164&gt;0,VALUE(SUBSTITUTE($B164,"4","0"))=$B164),1,0)),"")</f>
        <v/>
      </c>
      <c r="H164" s="124" t="str">
        <f>IF(PhieuBauCu!$B$2&gt;4,IF(LEN($B164)=0,"",IF(AND($B164&gt;0,VALUE(SUBSTITUTE($B164,"5","0"))=$B164),1,0)),"")</f>
        <v/>
      </c>
      <c r="I164" s="124" t="str">
        <f>IF(PhieuBauCu!$B$2&gt;5,IF(LEN($B164)=0,"",IF(AND($B164&gt;0,VALUE(SUBSTITUTE($B164,"6","0"))=$B164),1,0)),"")</f>
        <v/>
      </c>
      <c r="J164" s="124" t="str">
        <f>IF(PhieuBauCu!$B$2&gt;6,IF(LEN($B164)=0,"",IF(AND($B164&gt;0,VALUE(SUBSTITUTE($B164,"7","0"))=$B164),1,0)),"")</f>
        <v/>
      </c>
      <c r="K164" s="124" t="str">
        <f>IF(PhieuBauCu!$B$2&gt;7,IF(LEN($B164)=0,"",IF(AND($B164&gt;0,VALUE(SUBSTITUTE($B164,"8","0"))=$B164),1,0)),"")</f>
        <v/>
      </c>
      <c r="L164" s="124" t="str">
        <f>IF(PhieuBauCu!$B$2&gt;8,IF(LEN($B164)=0,"",IF(AND($B164&gt;0,VALUE(SUBSTITUTE($B164,"9","0"))=$B164),1,0)),"")</f>
        <v/>
      </c>
      <c r="M164" s="126">
        <f t="shared" si="5"/>
        <v>0</v>
      </c>
      <c r="N164" s="24">
        <f>IF(AND(M164&lt;=PhieuBauCu!$B$13,M164&gt;=1),1,0)</f>
        <v>0</v>
      </c>
    </row>
    <row r="165" spans="1:14" ht="28.5" customHeight="1" x14ac:dyDescent="0.25">
      <c r="A165" s="124">
        <v>159</v>
      </c>
      <c r="B165" s="1"/>
      <c r="C165" s="125" t="str">
        <f t="shared" si="4"/>
        <v/>
      </c>
      <c r="D165" s="124" t="str">
        <f>IF(PhieuBauCu!$B$2&gt;0,IF(LEN($B165)=0,"",IF(AND($B165&gt;0,VALUE(SUBSTITUTE($B165,"1","0"))=$B165),1,0)),"")</f>
        <v/>
      </c>
      <c r="E165" s="124" t="str">
        <f>IF(PhieuBauCu!$B$2&gt;1,IF(LEN($B165)=0,"",IF(AND($B165&gt;0,VALUE(SUBSTITUTE($B165,"2","0"))=$B165),1,0)),"")</f>
        <v/>
      </c>
      <c r="F165" s="124" t="str">
        <f>IF(PhieuBauCu!$B$2&gt;2,IF(LEN($B165)=0,"",IF(AND($B165&gt;0,VALUE(SUBSTITUTE($B165,"3","0"))=$B165),1,0)),"")</f>
        <v/>
      </c>
      <c r="G165" s="124" t="str">
        <f>IF(PhieuBauCu!$B$2&gt;3,IF(LEN($B165)=0,"",IF(AND($B165&gt;0,VALUE(SUBSTITUTE($B165,"4","0"))=$B165),1,0)),"")</f>
        <v/>
      </c>
      <c r="H165" s="124" t="str">
        <f>IF(PhieuBauCu!$B$2&gt;4,IF(LEN($B165)=0,"",IF(AND($B165&gt;0,VALUE(SUBSTITUTE($B165,"5","0"))=$B165),1,0)),"")</f>
        <v/>
      </c>
      <c r="I165" s="124" t="str">
        <f>IF(PhieuBauCu!$B$2&gt;5,IF(LEN($B165)=0,"",IF(AND($B165&gt;0,VALUE(SUBSTITUTE($B165,"6","0"))=$B165),1,0)),"")</f>
        <v/>
      </c>
      <c r="J165" s="124" t="str">
        <f>IF(PhieuBauCu!$B$2&gt;6,IF(LEN($B165)=0,"",IF(AND($B165&gt;0,VALUE(SUBSTITUTE($B165,"7","0"))=$B165),1,0)),"")</f>
        <v/>
      </c>
      <c r="K165" s="124" t="str">
        <f>IF(PhieuBauCu!$B$2&gt;7,IF(LEN($B165)=0,"",IF(AND($B165&gt;0,VALUE(SUBSTITUTE($B165,"8","0"))=$B165),1,0)),"")</f>
        <v/>
      </c>
      <c r="L165" s="124" t="str">
        <f>IF(PhieuBauCu!$B$2&gt;8,IF(LEN($B165)=0,"",IF(AND($B165&gt;0,VALUE(SUBSTITUTE($B165,"9","0"))=$B165),1,0)),"")</f>
        <v/>
      </c>
      <c r="M165" s="126">
        <f t="shared" si="5"/>
        <v>0</v>
      </c>
      <c r="N165" s="24">
        <f>IF(AND(M165&lt;=PhieuBauCu!$B$13,M165&gt;=1),1,0)</f>
        <v>0</v>
      </c>
    </row>
    <row r="166" spans="1:14" ht="28.5" customHeight="1" x14ac:dyDescent="0.25">
      <c r="A166" s="124">
        <v>160</v>
      </c>
      <c r="B166" s="1"/>
      <c r="C166" s="125" t="str">
        <f t="shared" si="4"/>
        <v/>
      </c>
      <c r="D166" s="124" t="str">
        <f>IF(PhieuBauCu!$B$2&gt;0,IF(LEN($B166)=0,"",IF(AND($B166&gt;0,VALUE(SUBSTITUTE($B166,"1","0"))=$B166),1,0)),"")</f>
        <v/>
      </c>
      <c r="E166" s="124" t="str">
        <f>IF(PhieuBauCu!$B$2&gt;1,IF(LEN($B166)=0,"",IF(AND($B166&gt;0,VALUE(SUBSTITUTE($B166,"2","0"))=$B166),1,0)),"")</f>
        <v/>
      </c>
      <c r="F166" s="124" t="str">
        <f>IF(PhieuBauCu!$B$2&gt;2,IF(LEN($B166)=0,"",IF(AND($B166&gt;0,VALUE(SUBSTITUTE($B166,"3","0"))=$B166),1,0)),"")</f>
        <v/>
      </c>
      <c r="G166" s="124" t="str">
        <f>IF(PhieuBauCu!$B$2&gt;3,IF(LEN($B166)=0,"",IF(AND($B166&gt;0,VALUE(SUBSTITUTE($B166,"4","0"))=$B166),1,0)),"")</f>
        <v/>
      </c>
      <c r="H166" s="124" t="str">
        <f>IF(PhieuBauCu!$B$2&gt;4,IF(LEN($B166)=0,"",IF(AND($B166&gt;0,VALUE(SUBSTITUTE($B166,"5","0"))=$B166),1,0)),"")</f>
        <v/>
      </c>
      <c r="I166" s="124" t="str">
        <f>IF(PhieuBauCu!$B$2&gt;5,IF(LEN($B166)=0,"",IF(AND($B166&gt;0,VALUE(SUBSTITUTE($B166,"6","0"))=$B166),1,0)),"")</f>
        <v/>
      </c>
      <c r="J166" s="124" t="str">
        <f>IF(PhieuBauCu!$B$2&gt;6,IF(LEN($B166)=0,"",IF(AND($B166&gt;0,VALUE(SUBSTITUTE($B166,"7","0"))=$B166),1,0)),"")</f>
        <v/>
      </c>
      <c r="K166" s="124" t="str">
        <f>IF(PhieuBauCu!$B$2&gt;7,IF(LEN($B166)=0,"",IF(AND($B166&gt;0,VALUE(SUBSTITUTE($B166,"8","0"))=$B166),1,0)),"")</f>
        <v/>
      </c>
      <c r="L166" s="124" t="str">
        <f>IF(PhieuBauCu!$B$2&gt;8,IF(LEN($B166)=0,"",IF(AND($B166&gt;0,VALUE(SUBSTITUTE($B166,"9","0"))=$B166),1,0)),"")</f>
        <v/>
      </c>
      <c r="M166" s="126">
        <f t="shared" si="5"/>
        <v>0</v>
      </c>
      <c r="N166" s="24">
        <f>IF(AND(M166&lt;=PhieuBauCu!$B$13,M166&gt;=1),1,0)</f>
        <v>0</v>
      </c>
    </row>
    <row r="167" spans="1:14" ht="28.5" customHeight="1" x14ac:dyDescent="0.25">
      <c r="A167" s="124">
        <v>161</v>
      </c>
      <c r="B167" s="1"/>
      <c r="C167" s="125" t="str">
        <f t="shared" si="4"/>
        <v/>
      </c>
      <c r="D167" s="124" t="str">
        <f>IF(PhieuBauCu!$B$2&gt;0,IF(LEN($B167)=0,"",IF(AND($B167&gt;0,VALUE(SUBSTITUTE($B167,"1","0"))=$B167),1,0)),"")</f>
        <v/>
      </c>
      <c r="E167" s="124" t="str">
        <f>IF(PhieuBauCu!$B$2&gt;1,IF(LEN($B167)=0,"",IF(AND($B167&gt;0,VALUE(SUBSTITUTE($B167,"2","0"))=$B167),1,0)),"")</f>
        <v/>
      </c>
      <c r="F167" s="124" t="str">
        <f>IF(PhieuBauCu!$B$2&gt;2,IF(LEN($B167)=0,"",IF(AND($B167&gt;0,VALUE(SUBSTITUTE($B167,"3","0"))=$B167),1,0)),"")</f>
        <v/>
      </c>
      <c r="G167" s="124" t="str">
        <f>IF(PhieuBauCu!$B$2&gt;3,IF(LEN($B167)=0,"",IF(AND($B167&gt;0,VALUE(SUBSTITUTE($B167,"4","0"))=$B167),1,0)),"")</f>
        <v/>
      </c>
      <c r="H167" s="124" t="str">
        <f>IF(PhieuBauCu!$B$2&gt;4,IF(LEN($B167)=0,"",IF(AND($B167&gt;0,VALUE(SUBSTITUTE($B167,"5","0"))=$B167),1,0)),"")</f>
        <v/>
      </c>
      <c r="I167" s="124" t="str">
        <f>IF(PhieuBauCu!$B$2&gt;5,IF(LEN($B167)=0,"",IF(AND($B167&gt;0,VALUE(SUBSTITUTE($B167,"6","0"))=$B167),1,0)),"")</f>
        <v/>
      </c>
      <c r="J167" s="124" t="str">
        <f>IF(PhieuBauCu!$B$2&gt;6,IF(LEN($B167)=0,"",IF(AND($B167&gt;0,VALUE(SUBSTITUTE($B167,"7","0"))=$B167),1,0)),"")</f>
        <v/>
      </c>
      <c r="K167" s="124" t="str">
        <f>IF(PhieuBauCu!$B$2&gt;7,IF(LEN($B167)=0,"",IF(AND($B167&gt;0,VALUE(SUBSTITUTE($B167,"8","0"))=$B167),1,0)),"")</f>
        <v/>
      </c>
      <c r="L167" s="124" t="str">
        <f>IF(PhieuBauCu!$B$2&gt;8,IF(LEN($B167)=0,"",IF(AND($B167&gt;0,VALUE(SUBSTITUTE($B167,"9","0"))=$B167),1,0)),"")</f>
        <v/>
      </c>
      <c r="M167" s="126">
        <f t="shared" si="5"/>
        <v>0</v>
      </c>
      <c r="N167" s="24">
        <f>IF(AND(M167&lt;=PhieuBauCu!$B$13,M167&gt;=1),1,0)</f>
        <v>0</v>
      </c>
    </row>
    <row r="168" spans="1:14" ht="28.5" customHeight="1" x14ac:dyDescent="0.25">
      <c r="A168" s="124">
        <v>162</v>
      </c>
      <c r="B168" s="1"/>
      <c r="C168" s="125" t="str">
        <f t="shared" si="4"/>
        <v/>
      </c>
      <c r="D168" s="124" t="str">
        <f>IF(PhieuBauCu!$B$2&gt;0,IF(LEN($B168)=0,"",IF(AND($B168&gt;0,VALUE(SUBSTITUTE($B168,"1","0"))=$B168),1,0)),"")</f>
        <v/>
      </c>
      <c r="E168" s="124" t="str">
        <f>IF(PhieuBauCu!$B$2&gt;1,IF(LEN($B168)=0,"",IF(AND($B168&gt;0,VALUE(SUBSTITUTE($B168,"2","0"))=$B168),1,0)),"")</f>
        <v/>
      </c>
      <c r="F168" s="124" t="str">
        <f>IF(PhieuBauCu!$B$2&gt;2,IF(LEN($B168)=0,"",IF(AND($B168&gt;0,VALUE(SUBSTITUTE($B168,"3","0"))=$B168),1,0)),"")</f>
        <v/>
      </c>
      <c r="G168" s="124" t="str">
        <f>IF(PhieuBauCu!$B$2&gt;3,IF(LEN($B168)=0,"",IF(AND($B168&gt;0,VALUE(SUBSTITUTE($B168,"4","0"))=$B168),1,0)),"")</f>
        <v/>
      </c>
      <c r="H168" s="124" t="str">
        <f>IF(PhieuBauCu!$B$2&gt;4,IF(LEN($B168)=0,"",IF(AND($B168&gt;0,VALUE(SUBSTITUTE($B168,"5","0"))=$B168),1,0)),"")</f>
        <v/>
      </c>
      <c r="I168" s="124" t="str">
        <f>IF(PhieuBauCu!$B$2&gt;5,IF(LEN($B168)=0,"",IF(AND($B168&gt;0,VALUE(SUBSTITUTE($B168,"6","0"))=$B168),1,0)),"")</f>
        <v/>
      </c>
      <c r="J168" s="124" t="str">
        <f>IF(PhieuBauCu!$B$2&gt;6,IF(LEN($B168)=0,"",IF(AND($B168&gt;0,VALUE(SUBSTITUTE($B168,"7","0"))=$B168),1,0)),"")</f>
        <v/>
      </c>
      <c r="K168" s="124" t="str">
        <f>IF(PhieuBauCu!$B$2&gt;7,IF(LEN($B168)=0,"",IF(AND($B168&gt;0,VALUE(SUBSTITUTE($B168,"8","0"))=$B168),1,0)),"")</f>
        <v/>
      </c>
      <c r="L168" s="124" t="str">
        <f>IF(PhieuBauCu!$B$2&gt;8,IF(LEN($B168)=0,"",IF(AND($B168&gt;0,VALUE(SUBSTITUTE($B168,"9","0"))=$B168),1,0)),"")</f>
        <v/>
      </c>
      <c r="M168" s="126">
        <f t="shared" si="5"/>
        <v>0</v>
      </c>
      <c r="N168" s="24">
        <f>IF(AND(M168&lt;=PhieuBauCu!$B$13,M168&gt;=1),1,0)</f>
        <v>0</v>
      </c>
    </row>
    <row r="169" spans="1:14" ht="28.5" customHeight="1" x14ac:dyDescent="0.25">
      <c r="A169" s="124">
        <v>163</v>
      </c>
      <c r="B169" s="1"/>
      <c r="C169" s="125" t="str">
        <f t="shared" si="4"/>
        <v/>
      </c>
      <c r="D169" s="124" t="str">
        <f>IF(PhieuBauCu!$B$2&gt;0,IF(LEN($B169)=0,"",IF(AND($B169&gt;0,VALUE(SUBSTITUTE($B169,"1","0"))=$B169),1,0)),"")</f>
        <v/>
      </c>
      <c r="E169" s="124" t="str">
        <f>IF(PhieuBauCu!$B$2&gt;1,IF(LEN($B169)=0,"",IF(AND($B169&gt;0,VALUE(SUBSTITUTE($B169,"2","0"))=$B169),1,0)),"")</f>
        <v/>
      </c>
      <c r="F169" s="124" t="str">
        <f>IF(PhieuBauCu!$B$2&gt;2,IF(LEN($B169)=0,"",IF(AND($B169&gt;0,VALUE(SUBSTITUTE($B169,"3","0"))=$B169),1,0)),"")</f>
        <v/>
      </c>
      <c r="G169" s="124" t="str">
        <f>IF(PhieuBauCu!$B$2&gt;3,IF(LEN($B169)=0,"",IF(AND($B169&gt;0,VALUE(SUBSTITUTE($B169,"4","0"))=$B169),1,0)),"")</f>
        <v/>
      </c>
      <c r="H169" s="124" t="str">
        <f>IF(PhieuBauCu!$B$2&gt;4,IF(LEN($B169)=0,"",IF(AND($B169&gt;0,VALUE(SUBSTITUTE($B169,"5","0"))=$B169),1,0)),"")</f>
        <v/>
      </c>
      <c r="I169" s="124" t="str">
        <f>IF(PhieuBauCu!$B$2&gt;5,IF(LEN($B169)=0,"",IF(AND($B169&gt;0,VALUE(SUBSTITUTE($B169,"6","0"))=$B169),1,0)),"")</f>
        <v/>
      </c>
      <c r="J169" s="124" t="str">
        <f>IF(PhieuBauCu!$B$2&gt;6,IF(LEN($B169)=0,"",IF(AND($B169&gt;0,VALUE(SUBSTITUTE($B169,"7","0"))=$B169),1,0)),"")</f>
        <v/>
      </c>
      <c r="K169" s="124" t="str">
        <f>IF(PhieuBauCu!$B$2&gt;7,IF(LEN($B169)=0,"",IF(AND($B169&gt;0,VALUE(SUBSTITUTE($B169,"8","0"))=$B169),1,0)),"")</f>
        <v/>
      </c>
      <c r="L169" s="124" t="str">
        <f>IF(PhieuBauCu!$B$2&gt;8,IF(LEN($B169)=0,"",IF(AND($B169&gt;0,VALUE(SUBSTITUTE($B169,"9","0"))=$B169),1,0)),"")</f>
        <v/>
      </c>
      <c r="M169" s="126">
        <f t="shared" si="5"/>
        <v>0</v>
      </c>
      <c r="N169" s="24">
        <f>IF(AND(M169&lt;=PhieuBauCu!$B$13,M169&gt;=1),1,0)</f>
        <v>0</v>
      </c>
    </row>
    <row r="170" spans="1:14" ht="28.5" customHeight="1" x14ac:dyDescent="0.25">
      <c r="A170" s="124">
        <v>164</v>
      </c>
      <c r="B170" s="1"/>
      <c r="C170" s="125" t="str">
        <f t="shared" si="4"/>
        <v/>
      </c>
      <c r="D170" s="124" t="str">
        <f>IF(PhieuBauCu!$B$2&gt;0,IF(LEN($B170)=0,"",IF(AND($B170&gt;0,VALUE(SUBSTITUTE($B170,"1","0"))=$B170),1,0)),"")</f>
        <v/>
      </c>
      <c r="E170" s="124" t="str">
        <f>IF(PhieuBauCu!$B$2&gt;1,IF(LEN($B170)=0,"",IF(AND($B170&gt;0,VALUE(SUBSTITUTE($B170,"2","0"))=$B170),1,0)),"")</f>
        <v/>
      </c>
      <c r="F170" s="124" t="str">
        <f>IF(PhieuBauCu!$B$2&gt;2,IF(LEN($B170)=0,"",IF(AND($B170&gt;0,VALUE(SUBSTITUTE($B170,"3","0"))=$B170),1,0)),"")</f>
        <v/>
      </c>
      <c r="G170" s="124" t="str">
        <f>IF(PhieuBauCu!$B$2&gt;3,IF(LEN($B170)=0,"",IF(AND($B170&gt;0,VALUE(SUBSTITUTE($B170,"4","0"))=$B170),1,0)),"")</f>
        <v/>
      </c>
      <c r="H170" s="124" t="str">
        <f>IF(PhieuBauCu!$B$2&gt;4,IF(LEN($B170)=0,"",IF(AND($B170&gt;0,VALUE(SUBSTITUTE($B170,"5","0"))=$B170),1,0)),"")</f>
        <v/>
      </c>
      <c r="I170" s="124" t="str">
        <f>IF(PhieuBauCu!$B$2&gt;5,IF(LEN($B170)=0,"",IF(AND($B170&gt;0,VALUE(SUBSTITUTE($B170,"6","0"))=$B170),1,0)),"")</f>
        <v/>
      </c>
      <c r="J170" s="124" t="str">
        <f>IF(PhieuBauCu!$B$2&gt;6,IF(LEN($B170)=0,"",IF(AND($B170&gt;0,VALUE(SUBSTITUTE($B170,"7","0"))=$B170),1,0)),"")</f>
        <v/>
      </c>
      <c r="K170" s="124" t="str">
        <f>IF(PhieuBauCu!$B$2&gt;7,IF(LEN($B170)=0,"",IF(AND($B170&gt;0,VALUE(SUBSTITUTE($B170,"8","0"))=$B170),1,0)),"")</f>
        <v/>
      </c>
      <c r="L170" s="124" t="str">
        <f>IF(PhieuBauCu!$B$2&gt;8,IF(LEN($B170)=0,"",IF(AND($B170&gt;0,VALUE(SUBSTITUTE($B170,"9","0"))=$B170),1,0)),"")</f>
        <v/>
      </c>
      <c r="M170" s="126">
        <f t="shared" si="5"/>
        <v>0</v>
      </c>
      <c r="N170" s="24">
        <f>IF(AND(M170&lt;=PhieuBauCu!$B$13,M170&gt;=1),1,0)</f>
        <v>0</v>
      </c>
    </row>
    <row r="171" spans="1:14" ht="28.5" customHeight="1" x14ac:dyDescent="0.25">
      <c r="A171" s="124">
        <v>165</v>
      </c>
      <c r="B171" s="1"/>
      <c r="C171" s="125" t="str">
        <f t="shared" si="4"/>
        <v/>
      </c>
      <c r="D171" s="124" t="str">
        <f>IF(PhieuBauCu!$B$2&gt;0,IF(LEN($B171)=0,"",IF(AND($B171&gt;0,VALUE(SUBSTITUTE($B171,"1","0"))=$B171),1,0)),"")</f>
        <v/>
      </c>
      <c r="E171" s="124" t="str">
        <f>IF(PhieuBauCu!$B$2&gt;1,IF(LEN($B171)=0,"",IF(AND($B171&gt;0,VALUE(SUBSTITUTE($B171,"2","0"))=$B171),1,0)),"")</f>
        <v/>
      </c>
      <c r="F171" s="124" t="str">
        <f>IF(PhieuBauCu!$B$2&gt;2,IF(LEN($B171)=0,"",IF(AND($B171&gt;0,VALUE(SUBSTITUTE($B171,"3","0"))=$B171),1,0)),"")</f>
        <v/>
      </c>
      <c r="G171" s="124" t="str">
        <f>IF(PhieuBauCu!$B$2&gt;3,IF(LEN($B171)=0,"",IF(AND($B171&gt;0,VALUE(SUBSTITUTE($B171,"4","0"))=$B171),1,0)),"")</f>
        <v/>
      </c>
      <c r="H171" s="124" t="str">
        <f>IF(PhieuBauCu!$B$2&gt;4,IF(LEN($B171)=0,"",IF(AND($B171&gt;0,VALUE(SUBSTITUTE($B171,"5","0"))=$B171),1,0)),"")</f>
        <v/>
      </c>
      <c r="I171" s="124" t="str">
        <f>IF(PhieuBauCu!$B$2&gt;5,IF(LEN($B171)=0,"",IF(AND($B171&gt;0,VALUE(SUBSTITUTE($B171,"6","0"))=$B171),1,0)),"")</f>
        <v/>
      </c>
      <c r="J171" s="124" t="str">
        <f>IF(PhieuBauCu!$B$2&gt;6,IF(LEN($B171)=0,"",IF(AND($B171&gt;0,VALUE(SUBSTITUTE($B171,"7","0"))=$B171),1,0)),"")</f>
        <v/>
      </c>
      <c r="K171" s="124" t="str">
        <f>IF(PhieuBauCu!$B$2&gt;7,IF(LEN($B171)=0,"",IF(AND($B171&gt;0,VALUE(SUBSTITUTE($B171,"8","0"))=$B171),1,0)),"")</f>
        <v/>
      </c>
      <c r="L171" s="124" t="str">
        <f>IF(PhieuBauCu!$B$2&gt;8,IF(LEN($B171)=0,"",IF(AND($B171&gt;0,VALUE(SUBSTITUTE($B171,"9","0"))=$B171),1,0)),"")</f>
        <v/>
      </c>
      <c r="M171" s="126">
        <f t="shared" si="5"/>
        <v>0</v>
      </c>
      <c r="N171" s="24">
        <f>IF(AND(M171&lt;=PhieuBauCu!$B$13,M171&gt;=1),1,0)</f>
        <v>0</v>
      </c>
    </row>
    <row r="172" spans="1:14" ht="28.5" customHeight="1" x14ac:dyDescent="0.25">
      <c r="A172" s="124">
        <v>166</v>
      </c>
      <c r="B172" s="1"/>
      <c r="C172" s="125" t="str">
        <f t="shared" si="4"/>
        <v/>
      </c>
      <c r="D172" s="124" t="str">
        <f>IF(PhieuBauCu!$B$2&gt;0,IF(LEN($B172)=0,"",IF(AND($B172&gt;0,VALUE(SUBSTITUTE($B172,"1","0"))=$B172),1,0)),"")</f>
        <v/>
      </c>
      <c r="E172" s="124" t="str">
        <f>IF(PhieuBauCu!$B$2&gt;1,IF(LEN($B172)=0,"",IF(AND($B172&gt;0,VALUE(SUBSTITUTE($B172,"2","0"))=$B172),1,0)),"")</f>
        <v/>
      </c>
      <c r="F172" s="124" t="str">
        <f>IF(PhieuBauCu!$B$2&gt;2,IF(LEN($B172)=0,"",IF(AND($B172&gt;0,VALUE(SUBSTITUTE($B172,"3","0"))=$B172),1,0)),"")</f>
        <v/>
      </c>
      <c r="G172" s="124" t="str">
        <f>IF(PhieuBauCu!$B$2&gt;3,IF(LEN($B172)=0,"",IF(AND($B172&gt;0,VALUE(SUBSTITUTE($B172,"4","0"))=$B172),1,0)),"")</f>
        <v/>
      </c>
      <c r="H172" s="124" t="str">
        <f>IF(PhieuBauCu!$B$2&gt;4,IF(LEN($B172)=0,"",IF(AND($B172&gt;0,VALUE(SUBSTITUTE($B172,"5","0"))=$B172),1,0)),"")</f>
        <v/>
      </c>
      <c r="I172" s="124" t="str">
        <f>IF(PhieuBauCu!$B$2&gt;5,IF(LEN($B172)=0,"",IF(AND($B172&gt;0,VALUE(SUBSTITUTE($B172,"6","0"))=$B172),1,0)),"")</f>
        <v/>
      </c>
      <c r="J172" s="124" t="str">
        <f>IF(PhieuBauCu!$B$2&gt;6,IF(LEN($B172)=0,"",IF(AND($B172&gt;0,VALUE(SUBSTITUTE($B172,"7","0"))=$B172),1,0)),"")</f>
        <v/>
      </c>
      <c r="K172" s="124" t="str">
        <f>IF(PhieuBauCu!$B$2&gt;7,IF(LEN($B172)=0,"",IF(AND($B172&gt;0,VALUE(SUBSTITUTE($B172,"8","0"))=$B172),1,0)),"")</f>
        <v/>
      </c>
      <c r="L172" s="124" t="str">
        <f>IF(PhieuBauCu!$B$2&gt;8,IF(LEN($B172)=0,"",IF(AND($B172&gt;0,VALUE(SUBSTITUTE($B172,"9","0"))=$B172),1,0)),"")</f>
        <v/>
      </c>
      <c r="M172" s="126">
        <f t="shared" si="5"/>
        <v>0</v>
      </c>
      <c r="N172" s="24">
        <f>IF(AND(M172&lt;=PhieuBauCu!$B$13,M172&gt;=1),1,0)</f>
        <v>0</v>
      </c>
    </row>
    <row r="173" spans="1:14" ht="28.5" customHeight="1" x14ac:dyDescent="0.25">
      <c r="A173" s="124">
        <v>167</v>
      </c>
      <c r="B173" s="1"/>
      <c r="C173" s="125" t="str">
        <f t="shared" si="4"/>
        <v/>
      </c>
      <c r="D173" s="124" t="str">
        <f>IF(PhieuBauCu!$B$2&gt;0,IF(LEN($B173)=0,"",IF(AND($B173&gt;0,VALUE(SUBSTITUTE($B173,"1","0"))=$B173),1,0)),"")</f>
        <v/>
      </c>
      <c r="E173" s="124" t="str">
        <f>IF(PhieuBauCu!$B$2&gt;1,IF(LEN($B173)=0,"",IF(AND($B173&gt;0,VALUE(SUBSTITUTE($B173,"2","0"))=$B173),1,0)),"")</f>
        <v/>
      </c>
      <c r="F173" s="124" t="str">
        <f>IF(PhieuBauCu!$B$2&gt;2,IF(LEN($B173)=0,"",IF(AND($B173&gt;0,VALUE(SUBSTITUTE($B173,"3","0"))=$B173),1,0)),"")</f>
        <v/>
      </c>
      <c r="G173" s="124" t="str">
        <f>IF(PhieuBauCu!$B$2&gt;3,IF(LEN($B173)=0,"",IF(AND($B173&gt;0,VALUE(SUBSTITUTE($B173,"4","0"))=$B173),1,0)),"")</f>
        <v/>
      </c>
      <c r="H173" s="124" t="str">
        <f>IF(PhieuBauCu!$B$2&gt;4,IF(LEN($B173)=0,"",IF(AND($B173&gt;0,VALUE(SUBSTITUTE($B173,"5","0"))=$B173),1,0)),"")</f>
        <v/>
      </c>
      <c r="I173" s="124" t="str">
        <f>IF(PhieuBauCu!$B$2&gt;5,IF(LEN($B173)=0,"",IF(AND($B173&gt;0,VALUE(SUBSTITUTE($B173,"6","0"))=$B173),1,0)),"")</f>
        <v/>
      </c>
      <c r="J173" s="124" t="str">
        <f>IF(PhieuBauCu!$B$2&gt;6,IF(LEN($B173)=0,"",IF(AND($B173&gt;0,VALUE(SUBSTITUTE($B173,"7","0"))=$B173),1,0)),"")</f>
        <v/>
      </c>
      <c r="K173" s="124" t="str">
        <f>IF(PhieuBauCu!$B$2&gt;7,IF(LEN($B173)=0,"",IF(AND($B173&gt;0,VALUE(SUBSTITUTE($B173,"8","0"))=$B173),1,0)),"")</f>
        <v/>
      </c>
      <c r="L173" s="124" t="str">
        <f>IF(PhieuBauCu!$B$2&gt;8,IF(LEN($B173)=0,"",IF(AND($B173&gt;0,VALUE(SUBSTITUTE($B173,"9","0"))=$B173),1,0)),"")</f>
        <v/>
      </c>
      <c r="M173" s="126">
        <f t="shared" si="5"/>
        <v>0</v>
      </c>
      <c r="N173" s="24">
        <f>IF(AND(M173&lt;=PhieuBauCu!$B$13,M173&gt;=1),1,0)</f>
        <v>0</v>
      </c>
    </row>
    <row r="174" spans="1:14" ht="28.5" customHeight="1" x14ac:dyDescent="0.25">
      <c r="A174" s="124">
        <v>168</v>
      </c>
      <c r="B174" s="1"/>
      <c r="C174" s="125" t="str">
        <f t="shared" si="4"/>
        <v/>
      </c>
      <c r="D174" s="124" t="str">
        <f>IF(PhieuBauCu!$B$2&gt;0,IF(LEN($B174)=0,"",IF(AND($B174&gt;0,VALUE(SUBSTITUTE($B174,"1","0"))=$B174),1,0)),"")</f>
        <v/>
      </c>
      <c r="E174" s="124" t="str">
        <f>IF(PhieuBauCu!$B$2&gt;1,IF(LEN($B174)=0,"",IF(AND($B174&gt;0,VALUE(SUBSTITUTE($B174,"2","0"))=$B174),1,0)),"")</f>
        <v/>
      </c>
      <c r="F174" s="124" t="str">
        <f>IF(PhieuBauCu!$B$2&gt;2,IF(LEN($B174)=0,"",IF(AND($B174&gt;0,VALUE(SUBSTITUTE($B174,"3","0"))=$B174),1,0)),"")</f>
        <v/>
      </c>
      <c r="G174" s="124" t="str">
        <f>IF(PhieuBauCu!$B$2&gt;3,IF(LEN($B174)=0,"",IF(AND($B174&gt;0,VALUE(SUBSTITUTE($B174,"4","0"))=$B174),1,0)),"")</f>
        <v/>
      </c>
      <c r="H174" s="124" t="str">
        <f>IF(PhieuBauCu!$B$2&gt;4,IF(LEN($B174)=0,"",IF(AND($B174&gt;0,VALUE(SUBSTITUTE($B174,"5","0"))=$B174),1,0)),"")</f>
        <v/>
      </c>
      <c r="I174" s="124" t="str">
        <f>IF(PhieuBauCu!$B$2&gt;5,IF(LEN($B174)=0,"",IF(AND($B174&gt;0,VALUE(SUBSTITUTE($B174,"6","0"))=$B174),1,0)),"")</f>
        <v/>
      </c>
      <c r="J174" s="124" t="str">
        <f>IF(PhieuBauCu!$B$2&gt;6,IF(LEN($B174)=0,"",IF(AND($B174&gt;0,VALUE(SUBSTITUTE($B174,"7","0"))=$B174),1,0)),"")</f>
        <v/>
      </c>
      <c r="K174" s="124" t="str">
        <f>IF(PhieuBauCu!$B$2&gt;7,IF(LEN($B174)=0,"",IF(AND($B174&gt;0,VALUE(SUBSTITUTE($B174,"8","0"))=$B174),1,0)),"")</f>
        <v/>
      </c>
      <c r="L174" s="124" t="str">
        <f>IF(PhieuBauCu!$B$2&gt;8,IF(LEN($B174)=0,"",IF(AND($B174&gt;0,VALUE(SUBSTITUTE($B174,"9","0"))=$B174),1,0)),"")</f>
        <v/>
      </c>
      <c r="M174" s="126">
        <f t="shared" si="5"/>
        <v>0</v>
      </c>
      <c r="N174" s="24">
        <f>IF(AND(M174&lt;=PhieuBauCu!$B$13,M174&gt;=1),1,0)</f>
        <v>0</v>
      </c>
    </row>
    <row r="175" spans="1:14" ht="28.5" customHeight="1" x14ac:dyDescent="0.25">
      <c r="A175" s="124">
        <v>169</v>
      </c>
      <c r="B175" s="1"/>
      <c r="C175" s="125" t="str">
        <f t="shared" si="4"/>
        <v/>
      </c>
      <c r="D175" s="124" t="str">
        <f>IF(PhieuBauCu!$B$2&gt;0,IF(LEN($B175)=0,"",IF(AND($B175&gt;0,VALUE(SUBSTITUTE($B175,"1","0"))=$B175),1,0)),"")</f>
        <v/>
      </c>
      <c r="E175" s="124" t="str">
        <f>IF(PhieuBauCu!$B$2&gt;1,IF(LEN($B175)=0,"",IF(AND($B175&gt;0,VALUE(SUBSTITUTE($B175,"2","0"))=$B175),1,0)),"")</f>
        <v/>
      </c>
      <c r="F175" s="124" t="str">
        <f>IF(PhieuBauCu!$B$2&gt;2,IF(LEN($B175)=0,"",IF(AND($B175&gt;0,VALUE(SUBSTITUTE($B175,"3","0"))=$B175),1,0)),"")</f>
        <v/>
      </c>
      <c r="G175" s="124" t="str">
        <f>IF(PhieuBauCu!$B$2&gt;3,IF(LEN($B175)=0,"",IF(AND($B175&gt;0,VALUE(SUBSTITUTE($B175,"4","0"))=$B175),1,0)),"")</f>
        <v/>
      </c>
      <c r="H175" s="124" t="str">
        <f>IF(PhieuBauCu!$B$2&gt;4,IF(LEN($B175)=0,"",IF(AND($B175&gt;0,VALUE(SUBSTITUTE($B175,"5","0"))=$B175),1,0)),"")</f>
        <v/>
      </c>
      <c r="I175" s="124" t="str">
        <f>IF(PhieuBauCu!$B$2&gt;5,IF(LEN($B175)=0,"",IF(AND($B175&gt;0,VALUE(SUBSTITUTE($B175,"6","0"))=$B175),1,0)),"")</f>
        <v/>
      </c>
      <c r="J175" s="124" t="str">
        <f>IF(PhieuBauCu!$B$2&gt;6,IF(LEN($B175)=0,"",IF(AND($B175&gt;0,VALUE(SUBSTITUTE($B175,"7","0"))=$B175),1,0)),"")</f>
        <v/>
      </c>
      <c r="K175" s="124" t="str">
        <f>IF(PhieuBauCu!$B$2&gt;7,IF(LEN($B175)=0,"",IF(AND($B175&gt;0,VALUE(SUBSTITUTE($B175,"8","0"))=$B175),1,0)),"")</f>
        <v/>
      </c>
      <c r="L175" s="124" t="str">
        <f>IF(PhieuBauCu!$B$2&gt;8,IF(LEN($B175)=0,"",IF(AND($B175&gt;0,VALUE(SUBSTITUTE($B175,"9","0"))=$B175),1,0)),"")</f>
        <v/>
      </c>
      <c r="M175" s="126">
        <f t="shared" si="5"/>
        <v>0</v>
      </c>
      <c r="N175" s="24">
        <f>IF(AND(M175&lt;=PhieuBauCu!$B$13,M175&gt;=1),1,0)</f>
        <v>0</v>
      </c>
    </row>
    <row r="176" spans="1:14" ht="28.5" customHeight="1" x14ac:dyDescent="0.25">
      <c r="A176" s="124">
        <v>170</v>
      </c>
      <c r="B176" s="1"/>
      <c r="C176" s="125" t="str">
        <f t="shared" si="4"/>
        <v/>
      </c>
      <c r="D176" s="124" t="str">
        <f>IF(PhieuBauCu!$B$2&gt;0,IF(LEN($B176)=0,"",IF(AND($B176&gt;0,VALUE(SUBSTITUTE($B176,"1","0"))=$B176),1,0)),"")</f>
        <v/>
      </c>
      <c r="E176" s="124" t="str">
        <f>IF(PhieuBauCu!$B$2&gt;1,IF(LEN($B176)=0,"",IF(AND($B176&gt;0,VALUE(SUBSTITUTE($B176,"2","0"))=$B176),1,0)),"")</f>
        <v/>
      </c>
      <c r="F176" s="124" t="str">
        <f>IF(PhieuBauCu!$B$2&gt;2,IF(LEN($B176)=0,"",IF(AND($B176&gt;0,VALUE(SUBSTITUTE($B176,"3","0"))=$B176),1,0)),"")</f>
        <v/>
      </c>
      <c r="G176" s="124" t="str">
        <f>IF(PhieuBauCu!$B$2&gt;3,IF(LEN($B176)=0,"",IF(AND($B176&gt;0,VALUE(SUBSTITUTE($B176,"4","0"))=$B176),1,0)),"")</f>
        <v/>
      </c>
      <c r="H176" s="124" t="str">
        <f>IF(PhieuBauCu!$B$2&gt;4,IF(LEN($B176)=0,"",IF(AND($B176&gt;0,VALUE(SUBSTITUTE($B176,"5","0"))=$B176),1,0)),"")</f>
        <v/>
      </c>
      <c r="I176" s="124" t="str">
        <f>IF(PhieuBauCu!$B$2&gt;5,IF(LEN($B176)=0,"",IF(AND($B176&gt;0,VALUE(SUBSTITUTE($B176,"6","0"))=$B176),1,0)),"")</f>
        <v/>
      </c>
      <c r="J176" s="124" t="str">
        <f>IF(PhieuBauCu!$B$2&gt;6,IF(LEN($B176)=0,"",IF(AND($B176&gt;0,VALUE(SUBSTITUTE($B176,"7","0"))=$B176),1,0)),"")</f>
        <v/>
      </c>
      <c r="K176" s="124" t="str">
        <f>IF(PhieuBauCu!$B$2&gt;7,IF(LEN($B176)=0,"",IF(AND($B176&gt;0,VALUE(SUBSTITUTE($B176,"8","0"))=$B176),1,0)),"")</f>
        <v/>
      </c>
      <c r="L176" s="124" t="str">
        <f>IF(PhieuBauCu!$B$2&gt;8,IF(LEN($B176)=0,"",IF(AND($B176&gt;0,VALUE(SUBSTITUTE($B176,"9","0"))=$B176),1,0)),"")</f>
        <v/>
      </c>
      <c r="M176" s="126">
        <f t="shared" si="5"/>
        <v>0</v>
      </c>
      <c r="N176" s="24">
        <f>IF(AND(M176&lt;=PhieuBauCu!$B$13,M176&gt;=1),1,0)</f>
        <v>0</v>
      </c>
    </row>
    <row r="177" spans="1:14" ht="28.5" customHeight="1" x14ac:dyDescent="0.25">
      <c r="A177" s="124">
        <v>171</v>
      </c>
      <c r="B177" s="1"/>
      <c r="C177" s="125" t="str">
        <f t="shared" si="4"/>
        <v/>
      </c>
      <c r="D177" s="124" t="str">
        <f>IF(PhieuBauCu!$B$2&gt;0,IF(LEN($B177)=0,"",IF(AND($B177&gt;0,VALUE(SUBSTITUTE($B177,"1","0"))=$B177),1,0)),"")</f>
        <v/>
      </c>
      <c r="E177" s="124" t="str">
        <f>IF(PhieuBauCu!$B$2&gt;1,IF(LEN($B177)=0,"",IF(AND($B177&gt;0,VALUE(SUBSTITUTE($B177,"2","0"))=$B177),1,0)),"")</f>
        <v/>
      </c>
      <c r="F177" s="124" t="str">
        <f>IF(PhieuBauCu!$B$2&gt;2,IF(LEN($B177)=0,"",IF(AND($B177&gt;0,VALUE(SUBSTITUTE($B177,"3","0"))=$B177),1,0)),"")</f>
        <v/>
      </c>
      <c r="G177" s="124" t="str">
        <f>IF(PhieuBauCu!$B$2&gt;3,IF(LEN($B177)=0,"",IF(AND($B177&gt;0,VALUE(SUBSTITUTE($B177,"4","0"))=$B177),1,0)),"")</f>
        <v/>
      </c>
      <c r="H177" s="124" t="str">
        <f>IF(PhieuBauCu!$B$2&gt;4,IF(LEN($B177)=0,"",IF(AND($B177&gt;0,VALUE(SUBSTITUTE($B177,"5","0"))=$B177),1,0)),"")</f>
        <v/>
      </c>
      <c r="I177" s="124" t="str">
        <f>IF(PhieuBauCu!$B$2&gt;5,IF(LEN($B177)=0,"",IF(AND($B177&gt;0,VALUE(SUBSTITUTE($B177,"6","0"))=$B177),1,0)),"")</f>
        <v/>
      </c>
      <c r="J177" s="124" t="str">
        <f>IF(PhieuBauCu!$B$2&gt;6,IF(LEN($B177)=0,"",IF(AND($B177&gt;0,VALUE(SUBSTITUTE($B177,"7","0"))=$B177),1,0)),"")</f>
        <v/>
      </c>
      <c r="K177" s="124" t="str">
        <f>IF(PhieuBauCu!$B$2&gt;7,IF(LEN($B177)=0,"",IF(AND($B177&gt;0,VALUE(SUBSTITUTE($B177,"8","0"))=$B177),1,0)),"")</f>
        <v/>
      </c>
      <c r="L177" s="124" t="str">
        <f>IF(PhieuBauCu!$B$2&gt;8,IF(LEN($B177)=0,"",IF(AND($B177&gt;0,VALUE(SUBSTITUTE($B177,"9","0"))=$B177),1,0)),"")</f>
        <v/>
      </c>
      <c r="M177" s="126">
        <f t="shared" si="5"/>
        <v>0</v>
      </c>
      <c r="N177" s="24">
        <f>IF(AND(M177&lt;=PhieuBauCu!$B$13,M177&gt;=1),1,0)</f>
        <v>0</v>
      </c>
    </row>
    <row r="178" spans="1:14" ht="28.5" customHeight="1" x14ac:dyDescent="0.25">
      <c r="A178" s="124">
        <v>172</v>
      </c>
      <c r="B178" s="1"/>
      <c r="C178" s="125" t="str">
        <f t="shared" si="4"/>
        <v/>
      </c>
      <c r="D178" s="124" t="str">
        <f>IF(PhieuBauCu!$B$2&gt;0,IF(LEN($B178)=0,"",IF(AND($B178&gt;0,VALUE(SUBSTITUTE($B178,"1","0"))=$B178),1,0)),"")</f>
        <v/>
      </c>
      <c r="E178" s="124" t="str">
        <f>IF(PhieuBauCu!$B$2&gt;1,IF(LEN($B178)=0,"",IF(AND($B178&gt;0,VALUE(SUBSTITUTE($B178,"2","0"))=$B178),1,0)),"")</f>
        <v/>
      </c>
      <c r="F178" s="124" t="str">
        <f>IF(PhieuBauCu!$B$2&gt;2,IF(LEN($B178)=0,"",IF(AND($B178&gt;0,VALUE(SUBSTITUTE($B178,"3","0"))=$B178),1,0)),"")</f>
        <v/>
      </c>
      <c r="G178" s="124" t="str">
        <f>IF(PhieuBauCu!$B$2&gt;3,IF(LEN($B178)=0,"",IF(AND($B178&gt;0,VALUE(SUBSTITUTE($B178,"4","0"))=$B178),1,0)),"")</f>
        <v/>
      </c>
      <c r="H178" s="124" t="str">
        <f>IF(PhieuBauCu!$B$2&gt;4,IF(LEN($B178)=0,"",IF(AND($B178&gt;0,VALUE(SUBSTITUTE($B178,"5","0"))=$B178),1,0)),"")</f>
        <v/>
      </c>
      <c r="I178" s="124" t="str">
        <f>IF(PhieuBauCu!$B$2&gt;5,IF(LEN($B178)=0,"",IF(AND($B178&gt;0,VALUE(SUBSTITUTE($B178,"6","0"))=$B178),1,0)),"")</f>
        <v/>
      </c>
      <c r="J178" s="124" t="str">
        <f>IF(PhieuBauCu!$B$2&gt;6,IF(LEN($B178)=0,"",IF(AND($B178&gt;0,VALUE(SUBSTITUTE($B178,"7","0"))=$B178),1,0)),"")</f>
        <v/>
      </c>
      <c r="K178" s="124" t="str">
        <f>IF(PhieuBauCu!$B$2&gt;7,IF(LEN($B178)=0,"",IF(AND($B178&gt;0,VALUE(SUBSTITUTE($B178,"8","0"))=$B178),1,0)),"")</f>
        <v/>
      </c>
      <c r="L178" s="124" t="str">
        <f>IF(PhieuBauCu!$B$2&gt;8,IF(LEN($B178)=0,"",IF(AND($B178&gt;0,VALUE(SUBSTITUTE($B178,"9","0"))=$B178),1,0)),"")</f>
        <v/>
      </c>
      <c r="M178" s="126">
        <f t="shared" si="5"/>
        <v>0</v>
      </c>
      <c r="N178" s="24">
        <f>IF(AND(M178&lt;=PhieuBauCu!$B$13,M178&gt;=1),1,0)</f>
        <v>0</v>
      </c>
    </row>
    <row r="179" spans="1:14" ht="28.5" customHeight="1" x14ac:dyDescent="0.25">
      <c r="A179" s="124">
        <v>173</v>
      </c>
      <c r="B179" s="1"/>
      <c r="C179" s="125" t="str">
        <f t="shared" si="4"/>
        <v/>
      </c>
      <c r="D179" s="124" t="str">
        <f>IF(PhieuBauCu!$B$2&gt;0,IF(LEN($B179)=0,"",IF(AND($B179&gt;0,VALUE(SUBSTITUTE($B179,"1","0"))=$B179),1,0)),"")</f>
        <v/>
      </c>
      <c r="E179" s="124" t="str">
        <f>IF(PhieuBauCu!$B$2&gt;1,IF(LEN($B179)=0,"",IF(AND($B179&gt;0,VALUE(SUBSTITUTE($B179,"2","0"))=$B179),1,0)),"")</f>
        <v/>
      </c>
      <c r="F179" s="124" t="str">
        <f>IF(PhieuBauCu!$B$2&gt;2,IF(LEN($B179)=0,"",IF(AND($B179&gt;0,VALUE(SUBSTITUTE($B179,"3","0"))=$B179),1,0)),"")</f>
        <v/>
      </c>
      <c r="G179" s="124" t="str">
        <f>IF(PhieuBauCu!$B$2&gt;3,IF(LEN($B179)=0,"",IF(AND($B179&gt;0,VALUE(SUBSTITUTE($B179,"4","0"))=$B179),1,0)),"")</f>
        <v/>
      </c>
      <c r="H179" s="124" t="str">
        <f>IF(PhieuBauCu!$B$2&gt;4,IF(LEN($B179)=0,"",IF(AND($B179&gt;0,VALUE(SUBSTITUTE($B179,"5","0"))=$B179),1,0)),"")</f>
        <v/>
      </c>
      <c r="I179" s="124" t="str">
        <f>IF(PhieuBauCu!$B$2&gt;5,IF(LEN($B179)=0,"",IF(AND($B179&gt;0,VALUE(SUBSTITUTE($B179,"6","0"))=$B179),1,0)),"")</f>
        <v/>
      </c>
      <c r="J179" s="124" t="str">
        <f>IF(PhieuBauCu!$B$2&gt;6,IF(LEN($B179)=0,"",IF(AND($B179&gt;0,VALUE(SUBSTITUTE($B179,"7","0"))=$B179),1,0)),"")</f>
        <v/>
      </c>
      <c r="K179" s="124" t="str">
        <f>IF(PhieuBauCu!$B$2&gt;7,IF(LEN($B179)=0,"",IF(AND($B179&gt;0,VALUE(SUBSTITUTE($B179,"8","0"))=$B179),1,0)),"")</f>
        <v/>
      </c>
      <c r="L179" s="124" t="str">
        <f>IF(PhieuBauCu!$B$2&gt;8,IF(LEN($B179)=0,"",IF(AND($B179&gt;0,VALUE(SUBSTITUTE($B179,"9","0"))=$B179),1,0)),"")</f>
        <v/>
      </c>
      <c r="M179" s="126">
        <f t="shared" si="5"/>
        <v>0</v>
      </c>
      <c r="N179" s="24">
        <f>IF(AND(M179&lt;=PhieuBauCu!$B$13,M179&gt;=1),1,0)</f>
        <v>0</v>
      </c>
    </row>
    <row r="180" spans="1:14" ht="28.5" customHeight="1" x14ac:dyDescent="0.25">
      <c r="A180" s="124">
        <v>174</v>
      </c>
      <c r="B180" s="1"/>
      <c r="C180" s="125" t="str">
        <f t="shared" si="4"/>
        <v/>
      </c>
      <c r="D180" s="124" t="str">
        <f>IF(PhieuBauCu!$B$2&gt;0,IF(LEN($B180)=0,"",IF(AND($B180&gt;0,VALUE(SUBSTITUTE($B180,"1","0"))=$B180),1,0)),"")</f>
        <v/>
      </c>
      <c r="E180" s="124" t="str">
        <f>IF(PhieuBauCu!$B$2&gt;1,IF(LEN($B180)=0,"",IF(AND($B180&gt;0,VALUE(SUBSTITUTE($B180,"2","0"))=$B180),1,0)),"")</f>
        <v/>
      </c>
      <c r="F180" s="124" t="str">
        <f>IF(PhieuBauCu!$B$2&gt;2,IF(LEN($B180)=0,"",IF(AND($B180&gt;0,VALUE(SUBSTITUTE($B180,"3","0"))=$B180),1,0)),"")</f>
        <v/>
      </c>
      <c r="G180" s="124" t="str">
        <f>IF(PhieuBauCu!$B$2&gt;3,IF(LEN($B180)=0,"",IF(AND($B180&gt;0,VALUE(SUBSTITUTE($B180,"4","0"))=$B180),1,0)),"")</f>
        <v/>
      </c>
      <c r="H180" s="124" t="str">
        <f>IF(PhieuBauCu!$B$2&gt;4,IF(LEN($B180)=0,"",IF(AND($B180&gt;0,VALUE(SUBSTITUTE($B180,"5","0"))=$B180),1,0)),"")</f>
        <v/>
      </c>
      <c r="I180" s="124" t="str">
        <f>IF(PhieuBauCu!$B$2&gt;5,IF(LEN($B180)=0,"",IF(AND($B180&gt;0,VALUE(SUBSTITUTE($B180,"6","0"))=$B180),1,0)),"")</f>
        <v/>
      </c>
      <c r="J180" s="124" t="str">
        <f>IF(PhieuBauCu!$B$2&gt;6,IF(LEN($B180)=0,"",IF(AND($B180&gt;0,VALUE(SUBSTITUTE($B180,"7","0"))=$B180),1,0)),"")</f>
        <v/>
      </c>
      <c r="K180" s="124" t="str">
        <f>IF(PhieuBauCu!$B$2&gt;7,IF(LEN($B180)=0,"",IF(AND($B180&gt;0,VALUE(SUBSTITUTE($B180,"8","0"))=$B180),1,0)),"")</f>
        <v/>
      </c>
      <c r="L180" s="124" t="str">
        <f>IF(PhieuBauCu!$B$2&gt;8,IF(LEN($B180)=0,"",IF(AND($B180&gt;0,VALUE(SUBSTITUTE($B180,"9","0"))=$B180),1,0)),"")</f>
        <v/>
      </c>
      <c r="M180" s="126">
        <f t="shared" si="5"/>
        <v>0</v>
      </c>
      <c r="N180" s="24">
        <f>IF(AND(M180&lt;=PhieuBauCu!$B$13,M180&gt;=1),1,0)</f>
        <v>0</v>
      </c>
    </row>
    <row r="181" spans="1:14" ht="28.5" customHeight="1" x14ac:dyDescent="0.25">
      <c r="A181" s="124">
        <v>175</v>
      </c>
      <c r="B181" s="1"/>
      <c r="C181" s="125" t="str">
        <f t="shared" si="4"/>
        <v/>
      </c>
      <c r="D181" s="124" t="str">
        <f>IF(PhieuBauCu!$B$2&gt;0,IF(LEN($B181)=0,"",IF(AND($B181&gt;0,VALUE(SUBSTITUTE($B181,"1","0"))=$B181),1,0)),"")</f>
        <v/>
      </c>
      <c r="E181" s="124" t="str">
        <f>IF(PhieuBauCu!$B$2&gt;1,IF(LEN($B181)=0,"",IF(AND($B181&gt;0,VALUE(SUBSTITUTE($B181,"2","0"))=$B181),1,0)),"")</f>
        <v/>
      </c>
      <c r="F181" s="124" t="str">
        <f>IF(PhieuBauCu!$B$2&gt;2,IF(LEN($B181)=0,"",IF(AND($B181&gt;0,VALUE(SUBSTITUTE($B181,"3","0"))=$B181),1,0)),"")</f>
        <v/>
      </c>
      <c r="G181" s="124" t="str">
        <f>IF(PhieuBauCu!$B$2&gt;3,IF(LEN($B181)=0,"",IF(AND($B181&gt;0,VALUE(SUBSTITUTE($B181,"4","0"))=$B181),1,0)),"")</f>
        <v/>
      </c>
      <c r="H181" s="124" t="str">
        <f>IF(PhieuBauCu!$B$2&gt;4,IF(LEN($B181)=0,"",IF(AND($B181&gt;0,VALUE(SUBSTITUTE($B181,"5","0"))=$B181),1,0)),"")</f>
        <v/>
      </c>
      <c r="I181" s="124" t="str">
        <f>IF(PhieuBauCu!$B$2&gt;5,IF(LEN($B181)=0,"",IF(AND($B181&gt;0,VALUE(SUBSTITUTE($B181,"6","0"))=$B181),1,0)),"")</f>
        <v/>
      </c>
      <c r="J181" s="124" t="str">
        <f>IF(PhieuBauCu!$B$2&gt;6,IF(LEN($B181)=0,"",IF(AND($B181&gt;0,VALUE(SUBSTITUTE($B181,"7","0"))=$B181),1,0)),"")</f>
        <v/>
      </c>
      <c r="K181" s="124" t="str">
        <f>IF(PhieuBauCu!$B$2&gt;7,IF(LEN($B181)=0,"",IF(AND($B181&gt;0,VALUE(SUBSTITUTE($B181,"8","0"))=$B181),1,0)),"")</f>
        <v/>
      </c>
      <c r="L181" s="124" t="str">
        <f>IF(PhieuBauCu!$B$2&gt;8,IF(LEN($B181)=0,"",IF(AND($B181&gt;0,VALUE(SUBSTITUTE($B181,"9","0"))=$B181),1,0)),"")</f>
        <v/>
      </c>
      <c r="M181" s="126">
        <f t="shared" si="5"/>
        <v>0</v>
      </c>
      <c r="N181" s="24">
        <f>IF(AND(M181&lt;=PhieuBauCu!$B$13,M181&gt;=1),1,0)</f>
        <v>0</v>
      </c>
    </row>
    <row r="182" spans="1:14" ht="28.5" customHeight="1" x14ac:dyDescent="0.25">
      <c r="A182" s="124">
        <v>176</v>
      </c>
      <c r="B182" s="1"/>
      <c r="C182" s="125" t="str">
        <f t="shared" si="4"/>
        <v/>
      </c>
      <c r="D182" s="124" t="str">
        <f>IF(PhieuBauCu!$B$2&gt;0,IF(LEN($B182)=0,"",IF(AND($B182&gt;0,VALUE(SUBSTITUTE($B182,"1","0"))=$B182),1,0)),"")</f>
        <v/>
      </c>
      <c r="E182" s="124" t="str">
        <f>IF(PhieuBauCu!$B$2&gt;1,IF(LEN($B182)=0,"",IF(AND($B182&gt;0,VALUE(SUBSTITUTE($B182,"2","0"))=$B182),1,0)),"")</f>
        <v/>
      </c>
      <c r="F182" s="124" t="str">
        <f>IF(PhieuBauCu!$B$2&gt;2,IF(LEN($B182)=0,"",IF(AND($B182&gt;0,VALUE(SUBSTITUTE($B182,"3","0"))=$B182),1,0)),"")</f>
        <v/>
      </c>
      <c r="G182" s="124" t="str">
        <f>IF(PhieuBauCu!$B$2&gt;3,IF(LEN($B182)=0,"",IF(AND($B182&gt;0,VALUE(SUBSTITUTE($B182,"4","0"))=$B182),1,0)),"")</f>
        <v/>
      </c>
      <c r="H182" s="124" t="str">
        <f>IF(PhieuBauCu!$B$2&gt;4,IF(LEN($B182)=0,"",IF(AND($B182&gt;0,VALUE(SUBSTITUTE($B182,"5","0"))=$B182),1,0)),"")</f>
        <v/>
      </c>
      <c r="I182" s="124" t="str">
        <f>IF(PhieuBauCu!$B$2&gt;5,IF(LEN($B182)=0,"",IF(AND($B182&gt;0,VALUE(SUBSTITUTE($B182,"6","0"))=$B182),1,0)),"")</f>
        <v/>
      </c>
      <c r="J182" s="124" t="str">
        <f>IF(PhieuBauCu!$B$2&gt;6,IF(LEN($B182)=0,"",IF(AND($B182&gt;0,VALUE(SUBSTITUTE($B182,"7","0"))=$B182),1,0)),"")</f>
        <v/>
      </c>
      <c r="K182" s="124" t="str">
        <f>IF(PhieuBauCu!$B$2&gt;7,IF(LEN($B182)=0,"",IF(AND($B182&gt;0,VALUE(SUBSTITUTE($B182,"8","0"))=$B182),1,0)),"")</f>
        <v/>
      </c>
      <c r="L182" s="124" t="str">
        <f>IF(PhieuBauCu!$B$2&gt;8,IF(LEN($B182)=0,"",IF(AND($B182&gt;0,VALUE(SUBSTITUTE($B182,"9","0"))=$B182),1,0)),"")</f>
        <v/>
      </c>
      <c r="M182" s="126">
        <f t="shared" si="5"/>
        <v>0</v>
      </c>
      <c r="N182" s="24">
        <f>IF(AND(M182&lt;=PhieuBauCu!$B$13,M182&gt;=1),1,0)</f>
        <v>0</v>
      </c>
    </row>
    <row r="183" spans="1:14" ht="28.5" customHeight="1" x14ac:dyDescent="0.25">
      <c r="A183" s="124">
        <v>177</v>
      </c>
      <c r="B183" s="1"/>
      <c r="C183" s="125" t="str">
        <f t="shared" si="4"/>
        <v/>
      </c>
      <c r="D183" s="124" t="str">
        <f>IF(PhieuBauCu!$B$2&gt;0,IF(LEN($B183)=0,"",IF(AND($B183&gt;0,VALUE(SUBSTITUTE($B183,"1","0"))=$B183),1,0)),"")</f>
        <v/>
      </c>
      <c r="E183" s="124" t="str">
        <f>IF(PhieuBauCu!$B$2&gt;1,IF(LEN($B183)=0,"",IF(AND($B183&gt;0,VALUE(SUBSTITUTE($B183,"2","0"))=$B183),1,0)),"")</f>
        <v/>
      </c>
      <c r="F183" s="124" t="str">
        <f>IF(PhieuBauCu!$B$2&gt;2,IF(LEN($B183)=0,"",IF(AND($B183&gt;0,VALUE(SUBSTITUTE($B183,"3","0"))=$B183),1,0)),"")</f>
        <v/>
      </c>
      <c r="G183" s="124" t="str">
        <f>IF(PhieuBauCu!$B$2&gt;3,IF(LEN($B183)=0,"",IF(AND($B183&gt;0,VALUE(SUBSTITUTE($B183,"4","0"))=$B183),1,0)),"")</f>
        <v/>
      </c>
      <c r="H183" s="124" t="str">
        <f>IF(PhieuBauCu!$B$2&gt;4,IF(LEN($B183)=0,"",IF(AND($B183&gt;0,VALUE(SUBSTITUTE($B183,"5","0"))=$B183),1,0)),"")</f>
        <v/>
      </c>
      <c r="I183" s="124" t="str">
        <f>IF(PhieuBauCu!$B$2&gt;5,IF(LEN($B183)=0,"",IF(AND($B183&gt;0,VALUE(SUBSTITUTE($B183,"6","0"))=$B183),1,0)),"")</f>
        <v/>
      </c>
      <c r="J183" s="124" t="str">
        <f>IF(PhieuBauCu!$B$2&gt;6,IF(LEN($B183)=0,"",IF(AND($B183&gt;0,VALUE(SUBSTITUTE($B183,"7","0"))=$B183),1,0)),"")</f>
        <v/>
      </c>
      <c r="K183" s="124" t="str">
        <f>IF(PhieuBauCu!$B$2&gt;7,IF(LEN($B183)=0,"",IF(AND($B183&gt;0,VALUE(SUBSTITUTE($B183,"8","0"))=$B183),1,0)),"")</f>
        <v/>
      </c>
      <c r="L183" s="124" t="str">
        <f>IF(PhieuBauCu!$B$2&gt;8,IF(LEN($B183)=0,"",IF(AND($B183&gt;0,VALUE(SUBSTITUTE($B183,"9","0"))=$B183),1,0)),"")</f>
        <v/>
      </c>
      <c r="M183" s="126">
        <f t="shared" si="5"/>
        <v>0</v>
      </c>
      <c r="N183" s="24">
        <f>IF(AND(M183&lt;=PhieuBauCu!$B$13,M183&gt;=1),1,0)</f>
        <v>0</v>
      </c>
    </row>
    <row r="184" spans="1:14" ht="28.5" customHeight="1" x14ac:dyDescent="0.25">
      <c r="A184" s="124">
        <v>178</v>
      </c>
      <c r="B184" s="1"/>
      <c r="C184" s="125" t="str">
        <f t="shared" si="4"/>
        <v/>
      </c>
      <c r="D184" s="124" t="str">
        <f>IF(PhieuBauCu!$B$2&gt;0,IF(LEN($B184)=0,"",IF(AND($B184&gt;0,VALUE(SUBSTITUTE($B184,"1","0"))=$B184),1,0)),"")</f>
        <v/>
      </c>
      <c r="E184" s="124" t="str">
        <f>IF(PhieuBauCu!$B$2&gt;1,IF(LEN($B184)=0,"",IF(AND($B184&gt;0,VALUE(SUBSTITUTE($B184,"2","0"))=$B184),1,0)),"")</f>
        <v/>
      </c>
      <c r="F184" s="124" t="str">
        <f>IF(PhieuBauCu!$B$2&gt;2,IF(LEN($B184)=0,"",IF(AND($B184&gt;0,VALUE(SUBSTITUTE($B184,"3","0"))=$B184),1,0)),"")</f>
        <v/>
      </c>
      <c r="G184" s="124" t="str">
        <f>IF(PhieuBauCu!$B$2&gt;3,IF(LEN($B184)=0,"",IF(AND($B184&gt;0,VALUE(SUBSTITUTE($B184,"4","0"))=$B184),1,0)),"")</f>
        <v/>
      </c>
      <c r="H184" s="124" t="str">
        <f>IF(PhieuBauCu!$B$2&gt;4,IF(LEN($B184)=0,"",IF(AND($B184&gt;0,VALUE(SUBSTITUTE($B184,"5","0"))=$B184),1,0)),"")</f>
        <v/>
      </c>
      <c r="I184" s="124" t="str">
        <f>IF(PhieuBauCu!$B$2&gt;5,IF(LEN($B184)=0,"",IF(AND($B184&gt;0,VALUE(SUBSTITUTE($B184,"6","0"))=$B184),1,0)),"")</f>
        <v/>
      </c>
      <c r="J184" s="124" t="str">
        <f>IF(PhieuBauCu!$B$2&gt;6,IF(LEN($B184)=0,"",IF(AND($B184&gt;0,VALUE(SUBSTITUTE($B184,"7","0"))=$B184),1,0)),"")</f>
        <v/>
      </c>
      <c r="K184" s="124" t="str">
        <f>IF(PhieuBauCu!$B$2&gt;7,IF(LEN($B184)=0,"",IF(AND($B184&gt;0,VALUE(SUBSTITUTE($B184,"8","0"))=$B184),1,0)),"")</f>
        <v/>
      </c>
      <c r="L184" s="124" t="str">
        <f>IF(PhieuBauCu!$B$2&gt;8,IF(LEN($B184)=0,"",IF(AND($B184&gt;0,VALUE(SUBSTITUTE($B184,"9","0"))=$B184),1,0)),"")</f>
        <v/>
      </c>
      <c r="M184" s="126">
        <f t="shared" si="5"/>
        <v>0</v>
      </c>
      <c r="N184" s="24">
        <f>IF(AND(M184&lt;=PhieuBauCu!$B$13,M184&gt;=1),1,0)</f>
        <v>0</v>
      </c>
    </row>
    <row r="185" spans="1:14" ht="28.5" customHeight="1" x14ac:dyDescent="0.25">
      <c r="A185" s="124">
        <v>179</v>
      </c>
      <c r="B185" s="1"/>
      <c r="C185" s="125" t="str">
        <f t="shared" si="4"/>
        <v/>
      </c>
      <c r="D185" s="124" t="str">
        <f>IF(PhieuBauCu!$B$2&gt;0,IF(LEN($B185)=0,"",IF(AND($B185&gt;0,VALUE(SUBSTITUTE($B185,"1","0"))=$B185),1,0)),"")</f>
        <v/>
      </c>
      <c r="E185" s="124" t="str">
        <f>IF(PhieuBauCu!$B$2&gt;1,IF(LEN($B185)=0,"",IF(AND($B185&gt;0,VALUE(SUBSTITUTE($B185,"2","0"))=$B185),1,0)),"")</f>
        <v/>
      </c>
      <c r="F185" s="124" t="str">
        <f>IF(PhieuBauCu!$B$2&gt;2,IF(LEN($B185)=0,"",IF(AND($B185&gt;0,VALUE(SUBSTITUTE($B185,"3","0"))=$B185),1,0)),"")</f>
        <v/>
      </c>
      <c r="G185" s="124" t="str">
        <f>IF(PhieuBauCu!$B$2&gt;3,IF(LEN($B185)=0,"",IF(AND($B185&gt;0,VALUE(SUBSTITUTE($B185,"4","0"))=$B185),1,0)),"")</f>
        <v/>
      </c>
      <c r="H185" s="124" t="str">
        <f>IF(PhieuBauCu!$B$2&gt;4,IF(LEN($B185)=0,"",IF(AND($B185&gt;0,VALUE(SUBSTITUTE($B185,"5","0"))=$B185),1,0)),"")</f>
        <v/>
      </c>
      <c r="I185" s="124" t="str">
        <f>IF(PhieuBauCu!$B$2&gt;5,IF(LEN($B185)=0,"",IF(AND($B185&gt;0,VALUE(SUBSTITUTE($B185,"6","0"))=$B185),1,0)),"")</f>
        <v/>
      </c>
      <c r="J185" s="124" t="str">
        <f>IF(PhieuBauCu!$B$2&gt;6,IF(LEN($B185)=0,"",IF(AND($B185&gt;0,VALUE(SUBSTITUTE($B185,"7","0"))=$B185),1,0)),"")</f>
        <v/>
      </c>
      <c r="K185" s="124" t="str">
        <f>IF(PhieuBauCu!$B$2&gt;7,IF(LEN($B185)=0,"",IF(AND($B185&gt;0,VALUE(SUBSTITUTE($B185,"8","0"))=$B185),1,0)),"")</f>
        <v/>
      </c>
      <c r="L185" s="124" t="str">
        <f>IF(PhieuBauCu!$B$2&gt;8,IF(LEN($B185)=0,"",IF(AND($B185&gt;0,VALUE(SUBSTITUTE($B185,"9","0"))=$B185),1,0)),"")</f>
        <v/>
      </c>
      <c r="M185" s="126">
        <f t="shared" si="5"/>
        <v>0</v>
      </c>
      <c r="N185" s="24">
        <f>IF(AND(M185&lt;=PhieuBauCu!$B$13,M185&gt;=1),1,0)</f>
        <v>0</v>
      </c>
    </row>
    <row r="186" spans="1:14" ht="28.5" customHeight="1" x14ac:dyDescent="0.25">
      <c r="A186" s="124">
        <v>180</v>
      </c>
      <c r="B186" s="1"/>
      <c r="C186" s="125" t="str">
        <f t="shared" si="4"/>
        <v/>
      </c>
      <c r="D186" s="124" t="str">
        <f>IF(PhieuBauCu!$B$2&gt;0,IF(LEN($B186)=0,"",IF(AND($B186&gt;0,VALUE(SUBSTITUTE($B186,"1","0"))=$B186),1,0)),"")</f>
        <v/>
      </c>
      <c r="E186" s="124" t="str">
        <f>IF(PhieuBauCu!$B$2&gt;1,IF(LEN($B186)=0,"",IF(AND($B186&gt;0,VALUE(SUBSTITUTE($B186,"2","0"))=$B186),1,0)),"")</f>
        <v/>
      </c>
      <c r="F186" s="124" t="str">
        <f>IF(PhieuBauCu!$B$2&gt;2,IF(LEN($B186)=0,"",IF(AND($B186&gt;0,VALUE(SUBSTITUTE($B186,"3","0"))=$B186),1,0)),"")</f>
        <v/>
      </c>
      <c r="G186" s="124" t="str">
        <f>IF(PhieuBauCu!$B$2&gt;3,IF(LEN($B186)=0,"",IF(AND($B186&gt;0,VALUE(SUBSTITUTE($B186,"4","0"))=$B186),1,0)),"")</f>
        <v/>
      </c>
      <c r="H186" s="124" t="str">
        <f>IF(PhieuBauCu!$B$2&gt;4,IF(LEN($B186)=0,"",IF(AND($B186&gt;0,VALUE(SUBSTITUTE($B186,"5","0"))=$B186),1,0)),"")</f>
        <v/>
      </c>
      <c r="I186" s="124" t="str">
        <f>IF(PhieuBauCu!$B$2&gt;5,IF(LEN($B186)=0,"",IF(AND($B186&gt;0,VALUE(SUBSTITUTE($B186,"6","0"))=$B186),1,0)),"")</f>
        <v/>
      </c>
      <c r="J186" s="124" t="str">
        <f>IF(PhieuBauCu!$B$2&gt;6,IF(LEN($B186)=0,"",IF(AND($B186&gt;0,VALUE(SUBSTITUTE($B186,"7","0"))=$B186),1,0)),"")</f>
        <v/>
      </c>
      <c r="K186" s="124" t="str">
        <f>IF(PhieuBauCu!$B$2&gt;7,IF(LEN($B186)=0,"",IF(AND($B186&gt;0,VALUE(SUBSTITUTE($B186,"8","0"))=$B186),1,0)),"")</f>
        <v/>
      </c>
      <c r="L186" s="124" t="str">
        <f>IF(PhieuBauCu!$B$2&gt;8,IF(LEN($B186)=0,"",IF(AND($B186&gt;0,VALUE(SUBSTITUTE($B186,"9","0"))=$B186),1,0)),"")</f>
        <v/>
      </c>
      <c r="M186" s="126">
        <f t="shared" si="5"/>
        <v>0</v>
      </c>
      <c r="N186" s="24">
        <f>IF(AND(M186&lt;=PhieuBauCu!$B$13,M186&gt;=1),1,0)</f>
        <v>0</v>
      </c>
    </row>
    <row r="187" spans="1:14" ht="28.5" customHeight="1" x14ac:dyDescent="0.25">
      <c r="A187" s="124">
        <v>181</v>
      </c>
      <c r="B187" s="1"/>
      <c r="C187" s="125" t="str">
        <f t="shared" si="4"/>
        <v/>
      </c>
      <c r="D187" s="124" t="str">
        <f>IF(PhieuBauCu!$B$2&gt;0,IF(LEN($B187)=0,"",IF(AND($B187&gt;0,VALUE(SUBSTITUTE($B187,"1","0"))=$B187),1,0)),"")</f>
        <v/>
      </c>
      <c r="E187" s="124" t="str">
        <f>IF(PhieuBauCu!$B$2&gt;1,IF(LEN($B187)=0,"",IF(AND($B187&gt;0,VALUE(SUBSTITUTE($B187,"2","0"))=$B187),1,0)),"")</f>
        <v/>
      </c>
      <c r="F187" s="124" t="str">
        <f>IF(PhieuBauCu!$B$2&gt;2,IF(LEN($B187)=0,"",IF(AND($B187&gt;0,VALUE(SUBSTITUTE($B187,"3","0"))=$B187),1,0)),"")</f>
        <v/>
      </c>
      <c r="G187" s="124" t="str">
        <f>IF(PhieuBauCu!$B$2&gt;3,IF(LEN($B187)=0,"",IF(AND($B187&gt;0,VALUE(SUBSTITUTE($B187,"4","0"))=$B187),1,0)),"")</f>
        <v/>
      </c>
      <c r="H187" s="124" t="str">
        <f>IF(PhieuBauCu!$B$2&gt;4,IF(LEN($B187)=0,"",IF(AND($B187&gt;0,VALUE(SUBSTITUTE($B187,"5","0"))=$B187),1,0)),"")</f>
        <v/>
      </c>
      <c r="I187" s="124" t="str">
        <f>IF(PhieuBauCu!$B$2&gt;5,IF(LEN($B187)=0,"",IF(AND($B187&gt;0,VALUE(SUBSTITUTE($B187,"6","0"))=$B187),1,0)),"")</f>
        <v/>
      </c>
      <c r="J187" s="124" t="str">
        <f>IF(PhieuBauCu!$B$2&gt;6,IF(LEN($B187)=0,"",IF(AND($B187&gt;0,VALUE(SUBSTITUTE($B187,"7","0"))=$B187),1,0)),"")</f>
        <v/>
      </c>
      <c r="K187" s="124" t="str">
        <f>IF(PhieuBauCu!$B$2&gt;7,IF(LEN($B187)=0,"",IF(AND($B187&gt;0,VALUE(SUBSTITUTE($B187,"8","0"))=$B187),1,0)),"")</f>
        <v/>
      </c>
      <c r="L187" s="124" t="str">
        <f>IF(PhieuBauCu!$B$2&gt;8,IF(LEN($B187)=0,"",IF(AND($B187&gt;0,VALUE(SUBSTITUTE($B187,"9","0"))=$B187),1,0)),"")</f>
        <v/>
      </c>
      <c r="M187" s="126">
        <f t="shared" si="5"/>
        <v>0</v>
      </c>
      <c r="N187" s="24">
        <f>IF(AND(M187&lt;=PhieuBauCu!$B$13,M187&gt;=1),1,0)</f>
        <v>0</v>
      </c>
    </row>
    <row r="188" spans="1:14" ht="28.5" customHeight="1" x14ac:dyDescent="0.25">
      <c r="A188" s="124">
        <v>182</v>
      </c>
      <c r="B188" s="1"/>
      <c r="C188" s="125" t="str">
        <f t="shared" si="4"/>
        <v/>
      </c>
      <c r="D188" s="124" t="str">
        <f>IF(PhieuBauCu!$B$2&gt;0,IF(LEN($B188)=0,"",IF(AND($B188&gt;0,VALUE(SUBSTITUTE($B188,"1","0"))=$B188),1,0)),"")</f>
        <v/>
      </c>
      <c r="E188" s="124" t="str">
        <f>IF(PhieuBauCu!$B$2&gt;1,IF(LEN($B188)=0,"",IF(AND($B188&gt;0,VALUE(SUBSTITUTE($B188,"2","0"))=$B188),1,0)),"")</f>
        <v/>
      </c>
      <c r="F188" s="124" t="str">
        <f>IF(PhieuBauCu!$B$2&gt;2,IF(LEN($B188)=0,"",IF(AND($B188&gt;0,VALUE(SUBSTITUTE($B188,"3","0"))=$B188),1,0)),"")</f>
        <v/>
      </c>
      <c r="G188" s="124" t="str">
        <f>IF(PhieuBauCu!$B$2&gt;3,IF(LEN($B188)=0,"",IF(AND($B188&gt;0,VALUE(SUBSTITUTE($B188,"4","0"))=$B188),1,0)),"")</f>
        <v/>
      </c>
      <c r="H188" s="124" t="str">
        <f>IF(PhieuBauCu!$B$2&gt;4,IF(LEN($B188)=0,"",IF(AND($B188&gt;0,VALUE(SUBSTITUTE($B188,"5","0"))=$B188),1,0)),"")</f>
        <v/>
      </c>
      <c r="I188" s="124" t="str">
        <f>IF(PhieuBauCu!$B$2&gt;5,IF(LEN($B188)=0,"",IF(AND($B188&gt;0,VALUE(SUBSTITUTE($B188,"6","0"))=$B188),1,0)),"")</f>
        <v/>
      </c>
      <c r="J188" s="124" t="str">
        <f>IF(PhieuBauCu!$B$2&gt;6,IF(LEN($B188)=0,"",IF(AND($B188&gt;0,VALUE(SUBSTITUTE($B188,"7","0"))=$B188),1,0)),"")</f>
        <v/>
      </c>
      <c r="K188" s="124" t="str">
        <f>IF(PhieuBauCu!$B$2&gt;7,IF(LEN($B188)=0,"",IF(AND($B188&gt;0,VALUE(SUBSTITUTE($B188,"8","0"))=$B188),1,0)),"")</f>
        <v/>
      </c>
      <c r="L188" s="124" t="str">
        <f>IF(PhieuBauCu!$B$2&gt;8,IF(LEN($B188)=0,"",IF(AND($B188&gt;0,VALUE(SUBSTITUTE($B188,"9","0"))=$B188),1,0)),"")</f>
        <v/>
      </c>
      <c r="M188" s="126">
        <f t="shared" si="5"/>
        <v>0</v>
      </c>
      <c r="N188" s="24">
        <f>IF(AND(M188&lt;=PhieuBauCu!$B$13,M188&gt;=1),1,0)</f>
        <v>0</v>
      </c>
    </row>
    <row r="189" spans="1:14" ht="28.5" customHeight="1" x14ac:dyDescent="0.25">
      <c r="A189" s="124">
        <v>183</v>
      </c>
      <c r="B189" s="1"/>
      <c r="C189" s="125" t="str">
        <f t="shared" si="4"/>
        <v/>
      </c>
      <c r="D189" s="124" t="str">
        <f>IF(PhieuBauCu!$B$2&gt;0,IF(LEN($B189)=0,"",IF(AND($B189&gt;0,VALUE(SUBSTITUTE($B189,"1","0"))=$B189),1,0)),"")</f>
        <v/>
      </c>
      <c r="E189" s="124" t="str">
        <f>IF(PhieuBauCu!$B$2&gt;1,IF(LEN($B189)=0,"",IF(AND($B189&gt;0,VALUE(SUBSTITUTE($B189,"2","0"))=$B189),1,0)),"")</f>
        <v/>
      </c>
      <c r="F189" s="124" t="str">
        <f>IF(PhieuBauCu!$B$2&gt;2,IF(LEN($B189)=0,"",IF(AND($B189&gt;0,VALUE(SUBSTITUTE($B189,"3","0"))=$B189),1,0)),"")</f>
        <v/>
      </c>
      <c r="G189" s="124" t="str">
        <f>IF(PhieuBauCu!$B$2&gt;3,IF(LEN($B189)=0,"",IF(AND($B189&gt;0,VALUE(SUBSTITUTE($B189,"4","0"))=$B189),1,0)),"")</f>
        <v/>
      </c>
      <c r="H189" s="124" t="str">
        <f>IF(PhieuBauCu!$B$2&gt;4,IF(LEN($B189)=0,"",IF(AND($B189&gt;0,VALUE(SUBSTITUTE($B189,"5","0"))=$B189),1,0)),"")</f>
        <v/>
      </c>
      <c r="I189" s="124" t="str">
        <f>IF(PhieuBauCu!$B$2&gt;5,IF(LEN($B189)=0,"",IF(AND($B189&gt;0,VALUE(SUBSTITUTE($B189,"6","0"))=$B189),1,0)),"")</f>
        <v/>
      </c>
      <c r="J189" s="124" t="str">
        <f>IF(PhieuBauCu!$B$2&gt;6,IF(LEN($B189)=0,"",IF(AND($B189&gt;0,VALUE(SUBSTITUTE($B189,"7","0"))=$B189),1,0)),"")</f>
        <v/>
      </c>
      <c r="K189" s="124" t="str">
        <f>IF(PhieuBauCu!$B$2&gt;7,IF(LEN($B189)=0,"",IF(AND($B189&gt;0,VALUE(SUBSTITUTE($B189,"8","0"))=$B189),1,0)),"")</f>
        <v/>
      </c>
      <c r="L189" s="124" t="str">
        <f>IF(PhieuBauCu!$B$2&gt;8,IF(LEN($B189)=0,"",IF(AND($B189&gt;0,VALUE(SUBSTITUTE($B189,"9","0"))=$B189),1,0)),"")</f>
        <v/>
      </c>
      <c r="M189" s="126">
        <f t="shared" si="5"/>
        <v>0</v>
      </c>
      <c r="N189" s="24">
        <f>IF(AND(M189&lt;=PhieuBauCu!$B$13,M189&gt;=1),1,0)</f>
        <v>0</v>
      </c>
    </row>
    <row r="190" spans="1:14" ht="28.5" customHeight="1" x14ac:dyDescent="0.25">
      <c r="A190" s="124">
        <v>184</v>
      </c>
      <c r="B190" s="1"/>
      <c r="C190" s="125" t="str">
        <f t="shared" si="4"/>
        <v/>
      </c>
      <c r="D190" s="124" t="str">
        <f>IF(PhieuBauCu!$B$2&gt;0,IF(LEN($B190)=0,"",IF(AND($B190&gt;0,VALUE(SUBSTITUTE($B190,"1","0"))=$B190),1,0)),"")</f>
        <v/>
      </c>
      <c r="E190" s="124" t="str">
        <f>IF(PhieuBauCu!$B$2&gt;1,IF(LEN($B190)=0,"",IF(AND($B190&gt;0,VALUE(SUBSTITUTE($B190,"2","0"))=$B190),1,0)),"")</f>
        <v/>
      </c>
      <c r="F190" s="124" t="str">
        <f>IF(PhieuBauCu!$B$2&gt;2,IF(LEN($B190)=0,"",IF(AND($B190&gt;0,VALUE(SUBSTITUTE($B190,"3","0"))=$B190),1,0)),"")</f>
        <v/>
      </c>
      <c r="G190" s="124" t="str">
        <f>IF(PhieuBauCu!$B$2&gt;3,IF(LEN($B190)=0,"",IF(AND($B190&gt;0,VALUE(SUBSTITUTE($B190,"4","0"))=$B190),1,0)),"")</f>
        <v/>
      </c>
      <c r="H190" s="124" t="str">
        <f>IF(PhieuBauCu!$B$2&gt;4,IF(LEN($B190)=0,"",IF(AND($B190&gt;0,VALUE(SUBSTITUTE($B190,"5","0"))=$B190),1,0)),"")</f>
        <v/>
      </c>
      <c r="I190" s="124" t="str">
        <f>IF(PhieuBauCu!$B$2&gt;5,IF(LEN($B190)=0,"",IF(AND($B190&gt;0,VALUE(SUBSTITUTE($B190,"6","0"))=$B190),1,0)),"")</f>
        <v/>
      </c>
      <c r="J190" s="124" t="str">
        <f>IF(PhieuBauCu!$B$2&gt;6,IF(LEN($B190)=0,"",IF(AND($B190&gt;0,VALUE(SUBSTITUTE($B190,"7","0"))=$B190),1,0)),"")</f>
        <v/>
      </c>
      <c r="K190" s="124" t="str">
        <f>IF(PhieuBauCu!$B$2&gt;7,IF(LEN($B190)=0,"",IF(AND($B190&gt;0,VALUE(SUBSTITUTE($B190,"8","0"))=$B190),1,0)),"")</f>
        <v/>
      </c>
      <c r="L190" s="124" t="str">
        <f>IF(PhieuBauCu!$B$2&gt;8,IF(LEN($B190)=0,"",IF(AND($B190&gt;0,VALUE(SUBSTITUTE($B190,"9","0"))=$B190),1,0)),"")</f>
        <v/>
      </c>
      <c r="M190" s="126">
        <f t="shared" si="5"/>
        <v>0</v>
      </c>
      <c r="N190" s="24">
        <f>IF(AND(M190&lt;=PhieuBauCu!$B$13,M190&gt;=1),1,0)</f>
        <v>0</v>
      </c>
    </row>
    <row r="191" spans="1:14" ht="28.5" customHeight="1" x14ac:dyDescent="0.25">
      <c r="A191" s="124">
        <v>185</v>
      </c>
      <c r="B191" s="1"/>
      <c r="C191" s="125" t="str">
        <f t="shared" si="4"/>
        <v/>
      </c>
      <c r="D191" s="124" t="str">
        <f>IF(PhieuBauCu!$B$2&gt;0,IF(LEN($B191)=0,"",IF(AND($B191&gt;0,VALUE(SUBSTITUTE($B191,"1","0"))=$B191),1,0)),"")</f>
        <v/>
      </c>
      <c r="E191" s="124" t="str">
        <f>IF(PhieuBauCu!$B$2&gt;1,IF(LEN($B191)=0,"",IF(AND($B191&gt;0,VALUE(SUBSTITUTE($B191,"2","0"))=$B191),1,0)),"")</f>
        <v/>
      </c>
      <c r="F191" s="124" t="str">
        <f>IF(PhieuBauCu!$B$2&gt;2,IF(LEN($B191)=0,"",IF(AND($B191&gt;0,VALUE(SUBSTITUTE($B191,"3","0"))=$B191),1,0)),"")</f>
        <v/>
      </c>
      <c r="G191" s="124" t="str">
        <f>IF(PhieuBauCu!$B$2&gt;3,IF(LEN($B191)=0,"",IF(AND($B191&gt;0,VALUE(SUBSTITUTE($B191,"4","0"))=$B191),1,0)),"")</f>
        <v/>
      </c>
      <c r="H191" s="124" t="str">
        <f>IF(PhieuBauCu!$B$2&gt;4,IF(LEN($B191)=0,"",IF(AND($B191&gt;0,VALUE(SUBSTITUTE($B191,"5","0"))=$B191),1,0)),"")</f>
        <v/>
      </c>
      <c r="I191" s="124" t="str">
        <f>IF(PhieuBauCu!$B$2&gt;5,IF(LEN($B191)=0,"",IF(AND($B191&gt;0,VALUE(SUBSTITUTE($B191,"6","0"))=$B191),1,0)),"")</f>
        <v/>
      </c>
      <c r="J191" s="124" t="str">
        <f>IF(PhieuBauCu!$B$2&gt;6,IF(LEN($B191)=0,"",IF(AND($B191&gt;0,VALUE(SUBSTITUTE($B191,"7","0"))=$B191),1,0)),"")</f>
        <v/>
      </c>
      <c r="K191" s="124" t="str">
        <f>IF(PhieuBauCu!$B$2&gt;7,IF(LEN($B191)=0,"",IF(AND($B191&gt;0,VALUE(SUBSTITUTE($B191,"8","0"))=$B191),1,0)),"")</f>
        <v/>
      </c>
      <c r="L191" s="124" t="str">
        <f>IF(PhieuBauCu!$B$2&gt;8,IF(LEN($B191)=0,"",IF(AND($B191&gt;0,VALUE(SUBSTITUTE($B191,"9","0"))=$B191),1,0)),"")</f>
        <v/>
      </c>
      <c r="M191" s="126">
        <f t="shared" si="5"/>
        <v>0</v>
      </c>
      <c r="N191" s="24">
        <f>IF(AND(M191&lt;=PhieuBauCu!$B$13,M191&gt;=1),1,0)</f>
        <v>0</v>
      </c>
    </row>
    <row r="192" spans="1:14" ht="28.5" customHeight="1" x14ac:dyDescent="0.25">
      <c r="A192" s="124">
        <v>186</v>
      </c>
      <c r="B192" s="1"/>
      <c r="C192" s="125" t="str">
        <f t="shared" si="4"/>
        <v/>
      </c>
      <c r="D192" s="124" t="str">
        <f>IF(PhieuBauCu!$B$2&gt;0,IF(LEN($B192)=0,"",IF(AND($B192&gt;0,VALUE(SUBSTITUTE($B192,"1","0"))=$B192),1,0)),"")</f>
        <v/>
      </c>
      <c r="E192" s="124" t="str">
        <f>IF(PhieuBauCu!$B$2&gt;1,IF(LEN($B192)=0,"",IF(AND($B192&gt;0,VALUE(SUBSTITUTE($B192,"2","0"))=$B192),1,0)),"")</f>
        <v/>
      </c>
      <c r="F192" s="124" t="str">
        <f>IF(PhieuBauCu!$B$2&gt;2,IF(LEN($B192)=0,"",IF(AND($B192&gt;0,VALUE(SUBSTITUTE($B192,"3","0"))=$B192),1,0)),"")</f>
        <v/>
      </c>
      <c r="G192" s="124" t="str">
        <f>IF(PhieuBauCu!$B$2&gt;3,IF(LEN($B192)=0,"",IF(AND($B192&gt;0,VALUE(SUBSTITUTE($B192,"4","0"))=$B192),1,0)),"")</f>
        <v/>
      </c>
      <c r="H192" s="124" t="str">
        <f>IF(PhieuBauCu!$B$2&gt;4,IF(LEN($B192)=0,"",IF(AND($B192&gt;0,VALUE(SUBSTITUTE($B192,"5","0"))=$B192),1,0)),"")</f>
        <v/>
      </c>
      <c r="I192" s="124" t="str">
        <f>IF(PhieuBauCu!$B$2&gt;5,IF(LEN($B192)=0,"",IF(AND($B192&gt;0,VALUE(SUBSTITUTE($B192,"6","0"))=$B192),1,0)),"")</f>
        <v/>
      </c>
      <c r="J192" s="124" t="str">
        <f>IF(PhieuBauCu!$B$2&gt;6,IF(LEN($B192)=0,"",IF(AND($B192&gt;0,VALUE(SUBSTITUTE($B192,"7","0"))=$B192),1,0)),"")</f>
        <v/>
      </c>
      <c r="K192" s="124" t="str">
        <f>IF(PhieuBauCu!$B$2&gt;7,IF(LEN($B192)=0,"",IF(AND($B192&gt;0,VALUE(SUBSTITUTE($B192,"8","0"))=$B192),1,0)),"")</f>
        <v/>
      </c>
      <c r="L192" s="124" t="str">
        <f>IF(PhieuBauCu!$B$2&gt;8,IF(LEN($B192)=0,"",IF(AND($B192&gt;0,VALUE(SUBSTITUTE($B192,"9","0"))=$B192),1,0)),"")</f>
        <v/>
      </c>
      <c r="M192" s="126">
        <f t="shared" si="5"/>
        <v>0</v>
      </c>
      <c r="N192" s="24">
        <f>IF(AND(M192&lt;=PhieuBauCu!$B$13,M192&gt;=1),1,0)</f>
        <v>0</v>
      </c>
    </row>
    <row r="193" spans="1:14" ht="28.5" customHeight="1" x14ac:dyDescent="0.25">
      <c r="A193" s="124">
        <v>187</v>
      </c>
      <c r="B193" s="1"/>
      <c r="C193" s="125" t="str">
        <f t="shared" si="4"/>
        <v/>
      </c>
      <c r="D193" s="124" t="str">
        <f>IF(PhieuBauCu!$B$2&gt;0,IF(LEN($B193)=0,"",IF(AND($B193&gt;0,VALUE(SUBSTITUTE($B193,"1","0"))=$B193),1,0)),"")</f>
        <v/>
      </c>
      <c r="E193" s="124" t="str">
        <f>IF(PhieuBauCu!$B$2&gt;1,IF(LEN($B193)=0,"",IF(AND($B193&gt;0,VALUE(SUBSTITUTE($B193,"2","0"))=$B193),1,0)),"")</f>
        <v/>
      </c>
      <c r="F193" s="124" t="str">
        <f>IF(PhieuBauCu!$B$2&gt;2,IF(LEN($B193)=0,"",IF(AND($B193&gt;0,VALUE(SUBSTITUTE($B193,"3","0"))=$B193),1,0)),"")</f>
        <v/>
      </c>
      <c r="G193" s="124" t="str">
        <f>IF(PhieuBauCu!$B$2&gt;3,IF(LEN($B193)=0,"",IF(AND($B193&gt;0,VALUE(SUBSTITUTE($B193,"4","0"))=$B193),1,0)),"")</f>
        <v/>
      </c>
      <c r="H193" s="124" t="str">
        <f>IF(PhieuBauCu!$B$2&gt;4,IF(LEN($B193)=0,"",IF(AND($B193&gt;0,VALUE(SUBSTITUTE($B193,"5","0"))=$B193),1,0)),"")</f>
        <v/>
      </c>
      <c r="I193" s="124" t="str">
        <f>IF(PhieuBauCu!$B$2&gt;5,IF(LEN($B193)=0,"",IF(AND($B193&gt;0,VALUE(SUBSTITUTE($B193,"6","0"))=$B193),1,0)),"")</f>
        <v/>
      </c>
      <c r="J193" s="124" t="str">
        <f>IF(PhieuBauCu!$B$2&gt;6,IF(LEN($B193)=0,"",IF(AND($B193&gt;0,VALUE(SUBSTITUTE($B193,"7","0"))=$B193),1,0)),"")</f>
        <v/>
      </c>
      <c r="K193" s="124" t="str">
        <f>IF(PhieuBauCu!$B$2&gt;7,IF(LEN($B193)=0,"",IF(AND($B193&gt;0,VALUE(SUBSTITUTE($B193,"8","0"))=$B193),1,0)),"")</f>
        <v/>
      </c>
      <c r="L193" s="124" t="str">
        <f>IF(PhieuBauCu!$B$2&gt;8,IF(LEN($B193)=0,"",IF(AND($B193&gt;0,VALUE(SUBSTITUTE($B193,"9","0"))=$B193),1,0)),"")</f>
        <v/>
      </c>
      <c r="M193" s="126">
        <f t="shared" si="5"/>
        <v>0</v>
      </c>
      <c r="N193" s="24">
        <f>IF(AND(M193&lt;=PhieuBauCu!$B$13,M193&gt;=1),1,0)</f>
        <v>0</v>
      </c>
    </row>
    <row r="194" spans="1:14" ht="28.5" customHeight="1" x14ac:dyDescent="0.25">
      <c r="A194" s="124">
        <v>188</v>
      </c>
      <c r="B194" s="1"/>
      <c r="C194" s="125" t="str">
        <f t="shared" si="4"/>
        <v/>
      </c>
      <c r="D194" s="124" t="str">
        <f>IF(PhieuBauCu!$B$2&gt;0,IF(LEN($B194)=0,"",IF(AND($B194&gt;0,VALUE(SUBSTITUTE($B194,"1","0"))=$B194),1,0)),"")</f>
        <v/>
      </c>
      <c r="E194" s="124" t="str">
        <f>IF(PhieuBauCu!$B$2&gt;1,IF(LEN($B194)=0,"",IF(AND($B194&gt;0,VALUE(SUBSTITUTE($B194,"2","0"))=$B194),1,0)),"")</f>
        <v/>
      </c>
      <c r="F194" s="124" t="str">
        <f>IF(PhieuBauCu!$B$2&gt;2,IF(LEN($B194)=0,"",IF(AND($B194&gt;0,VALUE(SUBSTITUTE($B194,"3","0"))=$B194),1,0)),"")</f>
        <v/>
      </c>
      <c r="G194" s="124" t="str">
        <f>IF(PhieuBauCu!$B$2&gt;3,IF(LEN($B194)=0,"",IF(AND($B194&gt;0,VALUE(SUBSTITUTE($B194,"4","0"))=$B194),1,0)),"")</f>
        <v/>
      </c>
      <c r="H194" s="124" t="str">
        <f>IF(PhieuBauCu!$B$2&gt;4,IF(LEN($B194)=0,"",IF(AND($B194&gt;0,VALUE(SUBSTITUTE($B194,"5","0"))=$B194),1,0)),"")</f>
        <v/>
      </c>
      <c r="I194" s="124" t="str">
        <f>IF(PhieuBauCu!$B$2&gt;5,IF(LEN($B194)=0,"",IF(AND($B194&gt;0,VALUE(SUBSTITUTE($B194,"6","0"))=$B194),1,0)),"")</f>
        <v/>
      </c>
      <c r="J194" s="124" t="str">
        <f>IF(PhieuBauCu!$B$2&gt;6,IF(LEN($B194)=0,"",IF(AND($B194&gt;0,VALUE(SUBSTITUTE($B194,"7","0"))=$B194),1,0)),"")</f>
        <v/>
      </c>
      <c r="K194" s="124" t="str">
        <f>IF(PhieuBauCu!$B$2&gt;7,IF(LEN($B194)=0,"",IF(AND($B194&gt;0,VALUE(SUBSTITUTE($B194,"8","0"))=$B194),1,0)),"")</f>
        <v/>
      </c>
      <c r="L194" s="124" t="str">
        <f>IF(PhieuBauCu!$B$2&gt;8,IF(LEN($B194)=0,"",IF(AND($B194&gt;0,VALUE(SUBSTITUTE($B194,"9","0"))=$B194),1,0)),"")</f>
        <v/>
      </c>
      <c r="M194" s="126">
        <f t="shared" si="5"/>
        <v>0</v>
      </c>
      <c r="N194" s="24">
        <f>IF(AND(M194&lt;=PhieuBauCu!$B$13,M194&gt;=1),1,0)</f>
        <v>0</v>
      </c>
    </row>
    <row r="195" spans="1:14" ht="28.5" customHeight="1" x14ac:dyDescent="0.25">
      <c r="A195" s="124">
        <v>189</v>
      </c>
      <c r="B195" s="1"/>
      <c r="C195" s="125" t="str">
        <f t="shared" si="4"/>
        <v/>
      </c>
      <c r="D195" s="124" t="str">
        <f>IF(PhieuBauCu!$B$2&gt;0,IF(LEN($B195)=0,"",IF(AND($B195&gt;0,VALUE(SUBSTITUTE($B195,"1","0"))=$B195),1,0)),"")</f>
        <v/>
      </c>
      <c r="E195" s="124" t="str">
        <f>IF(PhieuBauCu!$B$2&gt;1,IF(LEN($B195)=0,"",IF(AND($B195&gt;0,VALUE(SUBSTITUTE($B195,"2","0"))=$B195),1,0)),"")</f>
        <v/>
      </c>
      <c r="F195" s="124" t="str">
        <f>IF(PhieuBauCu!$B$2&gt;2,IF(LEN($B195)=0,"",IF(AND($B195&gt;0,VALUE(SUBSTITUTE($B195,"3","0"))=$B195),1,0)),"")</f>
        <v/>
      </c>
      <c r="G195" s="124" t="str">
        <f>IF(PhieuBauCu!$B$2&gt;3,IF(LEN($B195)=0,"",IF(AND($B195&gt;0,VALUE(SUBSTITUTE($B195,"4","0"))=$B195),1,0)),"")</f>
        <v/>
      </c>
      <c r="H195" s="124" t="str">
        <f>IF(PhieuBauCu!$B$2&gt;4,IF(LEN($B195)=0,"",IF(AND($B195&gt;0,VALUE(SUBSTITUTE($B195,"5","0"))=$B195),1,0)),"")</f>
        <v/>
      </c>
      <c r="I195" s="124" t="str">
        <f>IF(PhieuBauCu!$B$2&gt;5,IF(LEN($B195)=0,"",IF(AND($B195&gt;0,VALUE(SUBSTITUTE($B195,"6","0"))=$B195),1,0)),"")</f>
        <v/>
      </c>
      <c r="J195" s="124" t="str">
        <f>IF(PhieuBauCu!$B$2&gt;6,IF(LEN($B195)=0,"",IF(AND($B195&gt;0,VALUE(SUBSTITUTE($B195,"7","0"))=$B195),1,0)),"")</f>
        <v/>
      </c>
      <c r="K195" s="124" t="str">
        <f>IF(PhieuBauCu!$B$2&gt;7,IF(LEN($B195)=0,"",IF(AND($B195&gt;0,VALUE(SUBSTITUTE($B195,"8","0"))=$B195),1,0)),"")</f>
        <v/>
      </c>
      <c r="L195" s="124" t="str">
        <f>IF(PhieuBauCu!$B$2&gt;8,IF(LEN($B195)=0,"",IF(AND($B195&gt;0,VALUE(SUBSTITUTE($B195,"9","0"))=$B195),1,0)),"")</f>
        <v/>
      </c>
      <c r="M195" s="126">
        <f t="shared" si="5"/>
        <v>0</v>
      </c>
      <c r="N195" s="24">
        <f>IF(AND(M195&lt;=PhieuBauCu!$B$13,M195&gt;=1),1,0)</f>
        <v>0</v>
      </c>
    </row>
    <row r="196" spans="1:14" ht="28.5" customHeight="1" x14ac:dyDescent="0.25">
      <c r="A196" s="124">
        <v>190</v>
      </c>
      <c r="B196" s="1"/>
      <c r="C196" s="125" t="str">
        <f t="shared" si="4"/>
        <v/>
      </c>
      <c r="D196" s="124" t="str">
        <f>IF(PhieuBauCu!$B$2&gt;0,IF(LEN($B196)=0,"",IF(AND($B196&gt;0,VALUE(SUBSTITUTE($B196,"1","0"))=$B196),1,0)),"")</f>
        <v/>
      </c>
      <c r="E196" s="124" t="str">
        <f>IF(PhieuBauCu!$B$2&gt;1,IF(LEN($B196)=0,"",IF(AND($B196&gt;0,VALUE(SUBSTITUTE($B196,"2","0"))=$B196),1,0)),"")</f>
        <v/>
      </c>
      <c r="F196" s="124" t="str">
        <f>IF(PhieuBauCu!$B$2&gt;2,IF(LEN($B196)=0,"",IF(AND($B196&gt;0,VALUE(SUBSTITUTE($B196,"3","0"))=$B196),1,0)),"")</f>
        <v/>
      </c>
      <c r="G196" s="124" t="str">
        <f>IF(PhieuBauCu!$B$2&gt;3,IF(LEN($B196)=0,"",IF(AND($B196&gt;0,VALUE(SUBSTITUTE($B196,"4","0"))=$B196),1,0)),"")</f>
        <v/>
      </c>
      <c r="H196" s="124" t="str">
        <f>IF(PhieuBauCu!$B$2&gt;4,IF(LEN($B196)=0,"",IF(AND($B196&gt;0,VALUE(SUBSTITUTE($B196,"5","0"))=$B196),1,0)),"")</f>
        <v/>
      </c>
      <c r="I196" s="124" t="str">
        <f>IF(PhieuBauCu!$B$2&gt;5,IF(LEN($B196)=0,"",IF(AND($B196&gt;0,VALUE(SUBSTITUTE($B196,"6","0"))=$B196),1,0)),"")</f>
        <v/>
      </c>
      <c r="J196" s="124" t="str">
        <f>IF(PhieuBauCu!$B$2&gt;6,IF(LEN($B196)=0,"",IF(AND($B196&gt;0,VALUE(SUBSTITUTE($B196,"7","0"))=$B196),1,0)),"")</f>
        <v/>
      </c>
      <c r="K196" s="124" t="str">
        <f>IF(PhieuBauCu!$B$2&gt;7,IF(LEN($B196)=0,"",IF(AND($B196&gt;0,VALUE(SUBSTITUTE($B196,"8","0"))=$B196),1,0)),"")</f>
        <v/>
      </c>
      <c r="L196" s="124" t="str">
        <f>IF(PhieuBauCu!$B$2&gt;8,IF(LEN($B196)=0,"",IF(AND($B196&gt;0,VALUE(SUBSTITUTE($B196,"9","0"))=$B196),1,0)),"")</f>
        <v/>
      </c>
      <c r="M196" s="126">
        <f t="shared" si="5"/>
        <v>0</v>
      </c>
      <c r="N196" s="24">
        <f>IF(AND(M196&lt;=PhieuBauCu!$B$13,M196&gt;=1),1,0)</f>
        <v>0</v>
      </c>
    </row>
    <row r="197" spans="1:14" ht="28.5" customHeight="1" x14ac:dyDescent="0.25">
      <c r="A197" s="124">
        <v>191</v>
      </c>
      <c r="B197" s="1"/>
      <c r="C197" s="125" t="str">
        <f t="shared" si="4"/>
        <v/>
      </c>
      <c r="D197" s="124" t="str">
        <f>IF(PhieuBauCu!$B$2&gt;0,IF(LEN($B197)=0,"",IF(AND($B197&gt;0,VALUE(SUBSTITUTE($B197,"1","0"))=$B197),1,0)),"")</f>
        <v/>
      </c>
      <c r="E197" s="124" t="str">
        <f>IF(PhieuBauCu!$B$2&gt;1,IF(LEN($B197)=0,"",IF(AND($B197&gt;0,VALUE(SUBSTITUTE($B197,"2","0"))=$B197),1,0)),"")</f>
        <v/>
      </c>
      <c r="F197" s="124" t="str">
        <f>IF(PhieuBauCu!$B$2&gt;2,IF(LEN($B197)=0,"",IF(AND($B197&gt;0,VALUE(SUBSTITUTE($B197,"3","0"))=$B197),1,0)),"")</f>
        <v/>
      </c>
      <c r="G197" s="124" t="str">
        <f>IF(PhieuBauCu!$B$2&gt;3,IF(LEN($B197)=0,"",IF(AND($B197&gt;0,VALUE(SUBSTITUTE($B197,"4","0"))=$B197),1,0)),"")</f>
        <v/>
      </c>
      <c r="H197" s="124" t="str">
        <f>IF(PhieuBauCu!$B$2&gt;4,IF(LEN($B197)=0,"",IF(AND($B197&gt;0,VALUE(SUBSTITUTE($B197,"5","0"))=$B197),1,0)),"")</f>
        <v/>
      </c>
      <c r="I197" s="124" t="str">
        <f>IF(PhieuBauCu!$B$2&gt;5,IF(LEN($B197)=0,"",IF(AND($B197&gt;0,VALUE(SUBSTITUTE($B197,"6","0"))=$B197),1,0)),"")</f>
        <v/>
      </c>
      <c r="J197" s="124" t="str">
        <f>IF(PhieuBauCu!$B$2&gt;6,IF(LEN($B197)=0,"",IF(AND($B197&gt;0,VALUE(SUBSTITUTE($B197,"7","0"))=$B197),1,0)),"")</f>
        <v/>
      </c>
      <c r="K197" s="124" t="str">
        <f>IF(PhieuBauCu!$B$2&gt;7,IF(LEN($B197)=0,"",IF(AND($B197&gt;0,VALUE(SUBSTITUTE($B197,"8","0"))=$B197),1,0)),"")</f>
        <v/>
      </c>
      <c r="L197" s="124" t="str">
        <f>IF(PhieuBauCu!$B$2&gt;8,IF(LEN($B197)=0,"",IF(AND($B197&gt;0,VALUE(SUBSTITUTE($B197,"9","0"))=$B197),1,0)),"")</f>
        <v/>
      </c>
      <c r="M197" s="126">
        <f t="shared" si="5"/>
        <v>0</v>
      </c>
      <c r="N197" s="24">
        <f>IF(AND(M197&lt;=PhieuBauCu!$B$13,M197&gt;=1),1,0)</f>
        <v>0</v>
      </c>
    </row>
    <row r="198" spans="1:14" ht="28.5" customHeight="1" x14ac:dyDescent="0.25">
      <c r="A198" s="124">
        <v>192</v>
      </c>
      <c r="B198" s="1"/>
      <c r="C198" s="125" t="str">
        <f t="shared" si="4"/>
        <v/>
      </c>
      <c r="D198" s="124" t="str">
        <f>IF(PhieuBauCu!$B$2&gt;0,IF(LEN($B198)=0,"",IF(AND($B198&gt;0,VALUE(SUBSTITUTE($B198,"1","0"))=$B198),1,0)),"")</f>
        <v/>
      </c>
      <c r="E198" s="124" t="str">
        <f>IF(PhieuBauCu!$B$2&gt;1,IF(LEN($B198)=0,"",IF(AND($B198&gt;0,VALUE(SUBSTITUTE($B198,"2","0"))=$B198),1,0)),"")</f>
        <v/>
      </c>
      <c r="F198" s="124" t="str">
        <f>IF(PhieuBauCu!$B$2&gt;2,IF(LEN($B198)=0,"",IF(AND($B198&gt;0,VALUE(SUBSTITUTE($B198,"3","0"))=$B198),1,0)),"")</f>
        <v/>
      </c>
      <c r="G198" s="124" t="str">
        <f>IF(PhieuBauCu!$B$2&gt;3,IF(LEN($B198)=0,"",IF(AND($B198&gt;0,VALUE(SUBSTITUTE($B198,"4","0"))=$B198),1,0)),"")</f>
        <v/>
      </c>
      <c r="H198" s="124" t="str">
        <f>IF(PhieuBauCu!$B$2&gt;4,IF(LEN($B198)=0,"",IF(AND($B198&gt;0,VALUE(SUBSTITUTE($B198,"5","0"))=$B198),1,0)),"")</f>
        <v/>
      </c>
      <c r="I198" s="124" t="str">
        <f>IF(PhieuBauCu!$B$2&gt;5,IF(LEN($B198)=0,"",IF(AND($B198&gt;0,VALUE(SUBSTITUTE($B198,"6","0"))=$B198),1,0)),"")</f>
        <v/>
      </c>
      <c r="J198" s="124" t="str">
        <f>IF(PhieuBauCu!$B$2&gt;6,IF(LEN($B198)=0,"",IF(AND($B198&gt;0,VALUE(SUBSTITUTE($B198,"7","0"))=$B198),1,0)),"")</f>
        <v/>
      </c>
      <c r="K198" s="124" t="str">
        <f>IF(PhieuBauCu!$B$2&gt;7,IF(LEN($B198)=0,"",IF(AND($B198&gt;0,VALUE(SUBSTITUTE($B198,"8","0"))=$B198),1,0)),"")</f>
        <v/>
      </c>
      <c r="L198" s="124" t="str">
        <f>IF(PhieuBauCu!$B$2&gt;8,IF(LEN($B198)=0,"",IF(AND($B198&gt;0,VALUE(SUBSTITUTE($B198,"9","0"))=$B198),1,0)),"")</f>
        <v/>
      </c>
      <c r="M198" s="126">
        <f t="shared" si="5"/>
        <v>0</v>
      </c>
      <c r="N198" s="24">
        <f>IF(AND(M198&lt;=PhieuBauCu!$B$13,M198&gt;=1),1,0)</f>
        <v>0</v>
      </c>
    </row>
    <row r="199" spans="1:14" ht="28.5" customHeight="1" x14ac:dyDescent="0.25">
      <c r="A199" s="124">
        <v>193</v>
      </c>
      <c r="B199" s="1"/>
      <c r="C199" s="125" t="str">
        <f t="shared" si="4"/>
        <v/>
      </c>
      <c r="D199" s="124" t="str">
        <f>IF(PhieuBauCu!$B$2&gt;0,IF(LEN($B199)=0,"",IF(AND($B199&gt;0,VALUE(SUBSTITUTE($B199,"1","0"))=$B199),1,0)),"")</f>
        <v/>
      </c>
      <c r="E199" s="124" t="str">
        <f>IF(PhieuBauCu!$B$2&gt;1,IF(LEN($B199)=0,"",IF(AND($B199&gt;0,VALUE(SUBSTITUTE($B199,"2","0"))=$B199),1,0)),"")</f>
        <v/>
      </c>
      <c r="F199" s="124" t="str">
        <f>IF(PhieuBauCu!$B$2&gt;2,IF(LEN($B199)=0,"",IF(AND($B199&gt;0,VALUE(SUBSTITUTE($B199,"3","0"))=$B199),1,0)),"")</f>
        <v/>
      </c>
      <c r="G199" s="124" t="str">
        <f>IF(PhieuBauCu!$B$2&gt;3,IF(LEN($B199)=0,"",IF(AND($B199&gt;0,VALUE(SUBSTITUTE($B199,"4","0"))=$B199),1,0)),"")</f>
        <v/>
      </c>
      <c r="H199" s="124" t="str">
        <f>IF(PhieuBauCu!$B$2&gt;4,IF(LEN($B199)=0,"",IF(AND($B199&gt;0,VALUE(SUBSTITUTE($B199,"5","0"))=$B199),1,0)),"")</f>
        <v/>
      </c>
      <c r="I199" s="124" t="str">
        <f>IF(PhieuBauCu!$B$2&gt;5,IF(LEN($B199)=0,"",IF(AND($B199&gt;0,VALUE(SUBSTITUTE($B199,"6","0"))=$B199),1,0)),"")</f>
        <v/>
      </c>
      <c r="J199" s="124" t="str">
        <f>IF(PhieuBauCu!$B$2&gt;6,IF(LEN($B199)=0,"",IF(AND($B199&gt;0,VALUE(SUBSTITUTE($B199,"7","0"))=$B199),1,0)),"")</f>
        <v/>
      </c>
      <c r="K199" s="124" t="str">
        <f>IF(PhieuBauCu!$B$2&gt;7,IF(LEN($B199)=0,"",IF(AND($B199&gt;0,VALUE(SUBSTITUTE($B199,"8","0"))=$B199),1,0)),"")</f>
        <v/>
      </c>
      <c r="L199" s="124" t="str">
        <f>IF(PhieuBauCu!$B$2&gt;8,IF(LEN($B199)=0,"",IF(AND($B199&gt;0,VALUE(SUBSTITUTE($B199,"9","0"))=$B199),1,0)),"")</f>
        <v/>
      </c>
      <c r="M199" s="126">
        <f t="shared" si="5"/>
        <v>0</v>
      </c>
      <c r="N199" s="24">
        <f>IF(AND(M199&lt;=PhieuBauCu!$B$13,M199&gt;=1),1,0)</f>
        <v>0</v>
      </c>
    </row>
    <row r="200" spans="1:14" ht="28.5" customHeight="1" x14ac:dyDescent="0.25">
      <c r="A200" s="124">
        <v>194</v>
      </c>
      <c r="B200" s="1"/>
      <c r="C200" s="125" t="str">
        <f t="shared" ref="C200:C233" si="6">IF(LEN(B200)&gt;0,IF(N200=1,"Ok","Not Ok"),"")</f>
        <v/>
      </c>
      <c r="D200" s="124" t="str">
        <f>IF(PhieuBauCu!$B$2&gt;0,IF(LEN($B200)=0,"",IF(AND($B200&gt;0,VALUE(SUBSTITUTE($B200,"1","0"))=$B200),1,0)),"")</f>
        <v/>
      </c>
      <c r="E200" s="124" t="str">
        <f>IF(PhieuBauCu!$B$2&gt;1,IF(LEN($B200)=0,"",IF(AND($B200&gt;0,VALUE(SUBSTITUTE($B200,"2","0"))=$B200),1,0)),"")</f>
        <v/>
      </c>
      <c r="F200" s="124" t="str">
        <f>IF(PhieuBauCu!$B$2&gt;2,IF(LEN($B200)=0,"",IF(AND($B200&gt;0,VALUE(SUBSTITUTE($B200,"3","0"))=$B200),1,0)),"")</f>
        <v/>
      </c>
      <c r="G200" s="124" t="str">
        <f>IF(PhieuBauCu!$B$2&gt;3,IF(LEN($B200)=0,"",IF(AND($B200&gt;0,VALUE(SUBSTITUTE($B200,"4","0"))=$B200),1,0)),"")</f>
        <v/>
      </c>
      <c r="H200" s="124" t="str">
        <f>IF(PhieuBauCu!$B$2&gt;4,IF(LEN($B200)=0,"",IF(AND($B200&gt;0,VALUE(SUBSTITUTE($B200,"5","0"))=$B200),1,0)),"")</f>
        <v/>
      </c>
      <c r="I200" s="124" t="str">
        <f>IF(PhieuBauCu!$B$2&gt;5,IF(LEN($B200)=0,"",IF(AND($B200&gt;0,VALUE(SUBSTITUTE($B200,"6","0"))=$B200),1,0)),"")</f>
        <v/>
      </c>
      <c r="J200" s="124" t="str">
        <f>IF(PhieuBauCu!$B$2&gt;6,IF(LEN($B200)=0,"",IF(AND($B200&gt;0,VALUE(SUBSTITUTE($B200,"7","0"))=$B200),1,0)),"")</f>
        <v/>
      </c>
      <c r="K200" s="124" t="str">
        <f>IF(PhieuBauCu!$B$2&gt;7,IF(LEN($B200)=0,"",IF(AND($B200&gt;0,VALUE(SUBSTITUTE($B200,"8","0"))=$B200),1,0)),"")</f>
        <v/>
      </c>
      <c r="L200" s="124" t="str">
        <f>IF(PhieuBauCu!$B$2&gt;8,IF(LEN($B200)=0,"",IF(AND($B200&gt;0,VALUE(SUBSTITUTE($B200,"9","0"))=$B200),1,0)),"")</f>
        <v/>
      </c>
      <c r="M200" s="126">
        <f t="shared" ref="M200:M233" si="7">SUMIF(D200:L200,1)</f>
        <v>0</v>
      </c>
      <c r="N200" s="24">
        <f>IF(AND(M200&lt;=PhieuBauCu!$B$13,M200&gt;=1),1,0)</f>
        <v>0</v>
      </c>
    </row>
    <row r="201" spans="1:14" ht="28.5" customHeight="1" x14ac:dyDescent="0.25">
      <c r="A201" s="124">
        <v>195</v>
      </c>
      <c r="B201" s="1"/>
      <c r="C201" s="125" t="str">
        <f t="shared" si="6"/>
        <v/>
      </c>
      <c r="D201" s="124" t="str">
        <f>IF(PhieuBauCu!$B$2&gt;0,IF(LEN($B201)=0,"",IF(AND($B201&gt;0,VALUE(SUBSTITUTE($B201,"1","0"))=$B201),1,0)),"")</f>
        <v/>
      </c>
      <c r="E201" s="124" t="str">
        <f>IF(PhieuBauCu!$B$2&gt;1,IF(LEN($B201)=0,"",IF(AND($B201&gt;0,VALUE(SUBSTITUTE($B201,"2","0"))=$B201),1,0)),"")</f>
        <v/>
      </c>
      <c r="F201" s="124" t="str">
        <f>IF(PhieuBauCu!$B$2&gt;2,IF(LEN($B201)=0,"",IF(AND($B201&gt;0,VALUE(SUBSTITUTE($B201,"3","0"))=$B201),1,0)),"")</f>
        <v/>
      </c>
      <c r="G201" s="124" t="str">
        <f>IF(PhieuBauCu!$B$2&gt;3,IF(LEN($B201)=0,"",IF(AND($B201&gt;0,VALUE(SUBSTITUTE($B201,"4","0"))=$B201),1,0)),"")</f>
        <v/>
      </c>
      <c r="H201" s="124" t="str">
        <f>IF(PhieuBauCu!$B$2&gt;4,IF(LEN($B201)=0,"",IF(AND($B201&gt;0,VALUE(SUBSTITUTE($B201,"5","0"))=$B201),1,0)),"")</f>
        <v/>
      </c>
      <c r="I201" s="124" t="str">
        <f>IF(PhieuBauCu!$B$2&gt;5,IF(LEN($B201)=0,"",IF(AND($B201&gt;0,VALUE(SUBSTITUTE($B201,"6","0"))=$B201),1,0)),"")</f>
        <v/>
      </c>
      <c r="J201" s="124" t="str">
        <f>IF(PhieuBauCu!$B$2&gt;6,IF(LEN($B201)=0,"",IF(AND($B201&gt;0,VALUE(SUBSTITUTE($B201,"7","0"))=$B201),1,0)),"")</f>
        <v/>
      </c>
      <c r="K201" s="124" t="str">
        <f>IF(PhieuBauCu!$B$2&gt;7,IF(LEN($B201)=0,"",IF(AND($B201&gt;0,VALUE(SUBSTITUTE($B201,"8","0"))=$B201),1,0)),"")</f>
        <v/>
      </c>
      <c r="L201" s="124" t="str">
        <f>IF(PhieuBauCu!$B$2&gt;8,IF(LEN($B201)=0,"",IF(AND($B201&gt;0,VALUE(SUBSTITUTE($B201,"9","0"))=$B201),1,0)),"")</f>
        <v/>
      </c>
      <c r="M201" s="126">
        <f t="shared" si="7"/>
        <v>0</v>
      </c>
      <c r="N201" s="24">
        <f>IF(AND(M201&lt;=PhieuBauCu!$B$13,M201&gt;=1),1,0)</f>
        <v>0</v>
      </c>
    </row>
    <row r="202" spans="1:14" ht="28.5" customHeight="1" x14ac:dyDescent="0.25">
      <c r="A202" s="124">
        <v>196</v>
      </c>
      <c r="B202" s="1"/>
      <c r="C202" s="125" t="str">
        <f t="shared" si="6"/>
        <v/>
      </c>
      <c r="D202" s="124" t="str">
        <f>IF(PhieuBauCu!$B$2&gt;0,IF(LEN($B202)=0,"",IF(AND($B202&gt;0,VALUE(SUBSTITUTE($B202,"1","0"))=$B202),1,0)),"")</f>
        <v/>
      </c>
      <c r="E202" s="124" t="str">
        <f>IF(PhieuBauCu!$B$2&gt;1,IF(LEN($B202)=0,"",IF(AND($B202&gt;0,VALUE(SUBSTITUTE($B202,"2","0"))=$B202),1,0)),"")</f>
        <v/>
      </c>
      <c r="F202" s="124" t="str">
        <f>IF(PhieuBauCu!$B$2&gt;2,IF(LEN($B202)=0,"",IF(AND($B202&gt;0,VALUE(SUBSTITUTE($B202,"3","0"))=$B202),1,0)),"")</f>
        <v/>
      </c>
      <c r="G202" s="124" t="str">
        <f>IF(PhieuBauCu!$B$2&gt;3,IF(LEN($B202)=0,"",IF(AND($B202&gt;0,VALUE(SUBSTITUTE($B202,"4","0"))=$B202),1,0)),"")</f>
        <v/>
      </c>
      <c r="H202" s="124" t="str">
        <f>IF(PhieuBauCu!$B$2&gt;4,IF(LEN($B202)=0,"",IF(AND($B202&gt;0,VALUE(SUBSTITUTE($B202,"5","0"))=$B202),1,0)),"")</f>
        <v/>
      </c>
      <c r="I202" s="124" t="str">
        <f>IF(PhieuBauCu!$B$2&gt;5,IF(LEN($B202)=0,"",IF(AND($B202&gt;0,VALUE(SUBSTITUTE($B202,"6","0"))=$B202),1,0)),"")</f>
        <v/>
      </c>
      <c r="J202" s="124" t="str">
        <f>IF(PhieuBauCu!$B$2&gt;6,IF(LEN($B202)=0,"",IF(AND($B202&gt;0,VALUE(SUBSTITUTE($B202,"7","0"))=$B202),1,0)),"")</f>
        <v/>
      </c>
      <c r="K202" s="124" t="str">
        <f>IF(PhieuBauCu!$B$2&gt;7,IF(LEN($B202)=0,"",IF(AND($B202&gt;0,VALUE(SUBSTITUTE($B202,"8","0"))=$B202),1,0)),"")</f>
        <v/>
      </c>
      <c r="L202" s="124" t="str">
        <f>IF(PhieuBauCu!$B$2&gt;8,IF(LEN($B202)=0,"",IF(AND($B202&gt;0,VALUE(SUBSTITUTE($B202,"9","0"))=$B202),1,0)),"")</f>
        <v/>
      </c>
      <c r="M202" s="126">
        <f t="shared" si="7"/>
        <v>0</v>
      </c>
      <c r="N202" s="24">
        <f>IF(AND(M202&lt;=PhieuBauCu!$B$13,M202&gt;=1),1,0)</f>
        <v>0</v>
      </c>
    </row>
    <row r="203" spans="1:14" ht="28.5" customHeight="1" x14ac:dyDescent="0.25">
      <c r="A203" s="124">
        <v>197</v>
      </c>
      <c r="B203" s="1"/>
      <c r="C203" s="125" t="str">
        <f t="shared" si="6"/>
        <v/>
      </c>
      <c r="D203" s="124" t="str">
        <f>IF(PhieuBauCu!$B$2&gt;0,IF(LEN($B203)=0,"",IF(AND($B203&gt;0,VALUE(SUBSTITUTE($B203,"1","0"))=$B203),1,0)),"")</f>
        <v/>
      </c>
      <c r="E203" s="124" t="str">
        <f>IF(PhieuBauCu!$B$2&gt;1,IF(LEN($B203)=0,"",IF(AND($B203&gt;0,VALUE(SUBSTITUTE($B203,"2","0"))=$B203),1,0)),"")</f>
        <v/>
      </c>
      <c r="F203" s="124" t="str">
        <f>IF(PhieuBauCu!$B$2&gt;2,IF(LEN($B203)=0,"",IF(AND($B203&gt;0,VALUE(SUBSTITUTE($B203,"3","0"))=$B203),1,0)),"")</f>
        <v/>
      </c>
      <c r="G203" s="124" t="str">
        <f>IF(PhieuBauCu!$B$2&gt;3,IF(LEN($B203)=0,"",IF(AND($B203&gt;0,VALUE(SUBSTITUTE($B203,"4","0"))=$B203),1,0)),"")</f>
        <v/>
      </c>
      <c r="H203" s="124" t="str">
        <f>IF(PhieuBauCu!$B$2&gt;4,IF(LEN($B203)=0,"",IF(AND($B203&gt;0,VALUE(SUBSTITUTE($B203,"5","0"))=$B203),1,0)),"")</f>
        <v/>
      </c>
      <c r="I203" s="124" t="str">
        <f>IF(PhieuBauCu!$B$2&gt;5,IF(LEN($B203)=0,"",IF(AND($B203&gt;0,VALUE(SUBSTITUTE($B203,"6","0"))=$B203),1,0)),"")</f>
        <v/>
      </c>
      <c r="J203" s="124" t="str">
        <f>IF(PhieuBauCu!$B$2&gt;6,IF(LEN($B203)=0,"",IF(AND($B203&gt;0,VALUE(SUBSTITUTE($B203,"7","0"))=$B203),1,0)),"")</f>
        <v/>
      </c>
      <c r="K203" s="124" t="str">
        <f>IF(PhieuBauCu!$B$2&gt;7,IF(LEN($B203)=0,"",IF(AND($B203&gt;0,VALUE(SUBSTITUTE($B203,"8","0"))=$B203),1,0)),"")</f>
        <v/>
      </c>
      <c r="L203" s="124" t="str">
        <f>IF(PhieuBauCu!$B$2&gt;8,IF(LEN($B203)=0,"",IF(AND($B203&gt;0,VALUE(SUBSTITUTE($B203,"9","0"))=$B203),1,0)),"")</f>
        <v/>
      </c>
      <c r="M203" s="126">
        <f t="shared" si="7"/>
        <v>0</v>
      </c>
      <c r="N203" s="24">
        <f>IF(AND(M203&lt;=PhieuBauCu!$B$13,M203&gt;=1),1,0)</f>
        <v>0</v>
      </c>
    </row>
    <row r="204" spans="1:14" ht="28.5" customHeight="1" x14ac:dyDescent="0.25">
      <c r="A204" s="124">
        <v>198</v>
      </c>
      <c r="B204" s="1"/>
      <c r="C204" s="125" t="str">
        <f t="shared" si="6"/>
        <v/>
      </c>
      <c r="D204" s="124" t="str">
        <f>IF(PhieuBauCu!$B$2&gt;0,IF(LEN($B204)=0,"",IF(AND($B204&gt;0,VALUE(SUBSTITUTE($B204,"1","0"))=$B204),1,0)),"")</f>
        <v/>
      </c>
      <c r="E204" s="124" t="str">
        <f>IF(PhieuBauCu!$B$2&gt;1,IF(LEN($B204)=0,"",IF(AND($B204&gt;0,VALUE(SUBSTITUTE($B204,"2","0"))=$B204),1,0)),"")</f>
        <v/>
      </c>
      <c r="F204" s="124" t="str">
        <f>IF(PhieuBauCu!$B$2&gt;2,IF(LEN($B204)=0,"",IF(AND($B204&gt;0,VALUE(SUBSTITUTE($B204,"3","0"))=$B204),1,0)),"")</f>
        <v/>
      </c>
      <c r="G204" s="124" t="str">
        <f>IF(PhieuBauCu!$B$2&gt;3,IF(LEN($B204)=0,"",IF(AND($B204&gt;0,VALUE(SUBSTITUTE($B204,"4","0"))=$B204),1,0)),"")</f>
        <v/>
      </c>
      <c r="H204" s="124" t="str">
        <f>IF(PhieuBauCu!$B$2&gt;4,IF(LEN($B204)=0,"",IF(AND($B204&gt;0,VALUE(SUBSTITUTE($B204,"5","0"))=$B204),1,0)),"")</f>
        <v/>
      </c>
      <c r="I204" s="124" t="str">
        <f>IF(PhieuBauCu!$B$2&gt;5,IF(LEN($B204)=0,"",IF(AND($B204&gt;0,VALUE(SUBSTITUTE($B204,"6","0"))=$B204),1,0)),"")</f>
        <v/>
      </c>
      <c r="J204" s="124" t="str">
        <f>IF(PhieuBauCu!$B$2&gt;6,IF(LEN($B204)=0,"",IF(AND($B204&gt;0,VALUE(SUBSTITUTE($B204,"7","0"))=$B204),1,0)),"")</f>
        <v/>
      </c>
      <c r="K204" s="124" t="str">
        <f>IF(PhieuBauCu!$B$2&gt;7,IF(LEN($B204)=0,"",IF(AND($B204&gt;0,VALUE(SUBSTITUTE($B204,"8","0"))=$B204),1,0)),"")</f>
        <v/>
      </c>
      <c r="L204" s="124" t="str">
        <f>IF(PhieuBauCu!$B$2&gt;8,IF(LEN($B204)=0,"",IF(AND($B204&gt;0,VALUE(SUBSTITUTE($B204,"9","0"))=$B204),1,0)),"")</f>
        <v/>
      </c>
      <c r="M204" s="126">
        <f t="shared" si="7"/>
        <v>0</v>
      </c>
      <c r="N204" s="24">
        <f>IF(AND(M204&lt;=PhieuBauCu!$B$13,M204&gt;=1),1,0)</f>
        <v>0</v>
      </c>
    </row>
    <row r="205" spans="1:14" ht="28.5" customHeight="1" x14ac:dyDescent="0.25">
      <c r="A205" s="124">
        <v>199</v>
      </c>
      <c r="B205" s="1"/>
      <c r="C205" s="125" t="str">
        <f t="shared" si="6"/>
        <v/>
      </c>
      <c r="D205" s="124" t="str">
        <f>IF(PhieuBauCu!$B$2&gt;0,IF(LEN($B205)=0,"",IF(AND($B205&gt;0,VALUE(SUBSTITUTE($B205,"1","0"))=$B205),1,0)),"")</f>
        <v/>
      </c>
      <c r="E205" s="124" t="str">
        <f>IF(PhieuBauCu!$B$2&gt;1,IF(LEN($B205)=0,"",IF(AND($B205&gt;0,VALUE(SUBSTITUTE($B205,"2","0"))=$B205),1,0)),"")</f>
        <v/>
      </c>
      <c r="F205" s="124" t="str">
        <f>IF(PhieuBauCu!$B$2&gt;2,IF(LEN($B205)=0,"",IF(AND($B205&gt;0,VALUE(SUBSTITUTE($B205,"3","0"))=$B205),1,0)),"")</f>
        <v/>
      </c>
      <c r="G205" s="124" t="str">
        <f>IF(PhieuBauCu!$B$2&gt;3,IF(LEN($B205)=0,"",IF(AND($B205&gt;0,VALUE(SUBSTITUTE($B205,"4","0"))=$B205),1,0)),"")</f>
        <v/>
      </c>
      <c r="H205" s="124" t="str">
        <f>IF(PhieuBauCu!$B$2&gt;4,IF(LEN($B205)=0,"",IF(AND($B205&gt;0,VALUE(SUBSTITUTE($B205,"5","0"))=$B205),1,0)),"")</f>
        <v/>
      </c>
      <c r="I205" s="124" t="str">
        <f>IF(PhieuBauCu!$B$2&gt;5,IF(LEN($B205)=0,"",IF(AND($B205&gt;0,VALUE(SUBSTITUTE($B205,"6","0"))=$B205),1,0)),"")</f>
        <v/>
      </c>
      <c r="J205" s="124" t="str">
        <f>IF(PhieuBauCu!$B$2&gt;6,IF(LEN($B205)=0,"",IF(AND($B205&gt;0,VALUE(SUBSTITUTE($B205,"7","0"))=$B205),1,0)),"")</f>
        <v/>
      </c>
      <c r="K205" s="124" t="str">
        <f>IF(PhieuBauCu!$B$2&gt;7,IF(LEN($B205)=0,"",IF(AND($B205&gt;0,VALUE(SUBSTITUTE($B205,"8","0"))=$B205),1,0)),"")</f>
        <v/>
      </c>
      <c r="L205" s="124" t="str">
        <f>IF(PhieuBauCu!$B$2&gt;8,IF(LEN($B205)=0,"",IF(AND($B205&gt;0,VALUE(SUBSTITUTE($B205,"9","0"))=$B205),1,0)),"")</f>
        <v/>
      </c>
      <c r="M205" s="126">
        <f t="shared" si="7"/>
        <v>0</v>
      </c>
      <c r="N205" s="24">
        <f>IF(AND(M205&lt;=PhieuBauCu!$B$13,M205&gt;=1),1,0)</f>
        <v>0</v>
      </c>
    </row>
    <row r="206" spans="1:14" ht="28.5" customHeight="1" x14ac:dyDescent="0.25">
      <c r="A206" s="124">
        <v>200</v>
      </c>
      <c r="B206" s="1"/>
      <c r="C206" s="125" t="str">
        <f t="shared" si="6"/>
        <v/>
      </c>
      <c r="D206" s="124" t="str">
        <f>IF(PhieuBauCu!$B$2&gt;0,IF(LEN($B206)=0,"",IF(AND($B206&gt;0,VALUE(SUBSTITUTE($B206,"1","0"))=$B206),1,0)),"")</f>
        <v/>
      </c>
      <c r="E206" s="124" t="str">
        <f>IF(PhieuBauCu!$B$2&gt;1,IF(LEN($B206)=0,"",IF(AND($B206&gt;0,VALUE(SUBSTITUTE($B206,"2","0"))=$B206),1,0)),"")</f>
        <v/>
      </c>
      <c r="F206" s="124" t="str">
        <f>IF(PhieuBauCu!$B$2&gt;2,IF(LEN($B206)=0,"",IF(AND($B206&gt;0,VALUE(SUBSTITUTE($B206,"3","0"))=$B206),1,0)),"")</f>
        <v/>
      </c>
      <c r="G206" s="124" t="str">
        <f>IF(PhieuBauCu!$B$2&gt;3,IF(LEN($B206)=0,"",IF(AND($B206&gt;0,VALUE(SUBSTITUTE($B206,"4","0"))=$B206),1,0)),"")</f>
        <v/>
      </c>
      <c r="H206" s="124" t="str">
        <f>IF(PhieuBauCu!$B$2&gt;4,IF(LEN($B206)=0,"",IF(AND($B206&gt;0,VALUE(SUBSTITUTE($B206,"5","0"))=$B206),1,0)),"")</f>
        <v/>
      </c>
      <c r="I206" s="124" t="str">
        <f>IF(PhieuBauCu!$B$2&gt;5,IF(LEN($B206)=0,"",IF(AND($B206&gt;0,VALUE(SUBSTITUTE($B206,"6","0"))=$B206),1,0)),"")</f>
        <v/>
      </c>
      <c r="J206" s="124" t="str">
        <f>IF(PhieuBauCu!$B$2&gt;6,IF(LEN($B206)=0,"",IF(AND($B206&gt;0,VALUE(SUBSTITUTE($B206,"7","0"))=$B206),1,0)),"")</f>
        <v/>
      </c>
      <c r="K206" s="124" t="str">
        <f>IF(PhieuBauCu!$B$2&gt;7,IF(LEN($B206)=0,"",IF(AND($B206&gt;0,VALUE(SUBSTITUTE($B206,"8","0"))=$B206),1,0)),"")</f>
        <v/>
      </c>
      <c r="L206" s="124" t="str">
        <f>IF(PhieuBauCu!$B$2&gt;8,IF(LEN($B206)=0,"",IF(AND($B206&gt;0,VALUE(SUBSTITUTE($B206,"9","0"))=$B206),1,0)),"")</f>
        <v/>
      </c>
      <c r="M206" s="126">
        <f t="shared" si="7"/>
        <v>0</v>
      </c>
      <c r="N206" s="24">
        <f>IF(AND(M206&lt;=PhieuBauCu!$B$13,M206&gt;=1),1,0)</f>
        <v>0</v>
      </c>
    </row>
    <row r="207" spans="1:14" ht="28.5" customHeight="1" x14ac:dyDescent="0.25">
      <c r="A207" s="124">
        <v>201</v>
      </c>
      <c r="B207" s="1"/>
      <c r="C207" s="125" t="str">
        <f t="shared" si="6"/>
        <v/>
      </c>
      <c r="D207" s="124" t="str">
        <f>IF(PhieuBauCu!$B$2&gt;0,IF(LEN($B207)=0,"",IF(AND($B207&gt;0,VALUE(SUBSTITUTE($B207,"1","0"))=$B207),1,0)),"")</f>
        <v/>
      </c>
      <c r="E207" s="124" t="str">
        <f>IF(PhieuBauCu!$B$2&gt;1,IF(LEN($B207)=0,"",IF(AND($B207&gt;0,VALUE(SUBSTITUTE($B207,"2","0"))=$B207),1,0)),"")</f>
        <v/>
      </c>
      <c r="F207" s="124" t="str">
        <f>IF(PhieuBauCu!$B$2&gt;2,IF(LEN($B207)=0,"",IF(AND($B207&gt;0,VALUE(SUBSTITUTE($B207,"3","0"))=$B207),1,0)),"")</f>
        <v/>
      </c>
      <c r="G207" s="124" t="str">
        <f>IF(PhieuBauCu!$B$2&gt;3,IF(LEN($B207)=0,"",IF(AND($B207&gt;0,VALUE(SUBSTITUTE($B207,"4","0"))=$B207),1,0)),"")</f>
        <v/>
      </c>
      <c r="H207" s="124" t="str">
        <f>IF(PhieuBauCu!$B$2&gt;4,IF(LEN($B207)=0,"",IF(AND($B207&gt;0,VALUE(SUBSTITUTE($B207,"5","0"))=$B207),1,0)),"")</f>
        <v/>
      </c>
      <c r="I207" s="124" t="str">
        <f>IF(PhieuBauCu!$B$2&gt;5,IF(LEN($B207)=0,"",IF(AND($B207&gt;0,VALUE(SUBSTITUTE($B207,"6","0"))=$B207),1,0)),"")</f>
        <v/>
      </c>
      <c r="J207" s="124" t="str">
        <f>IF(PhieuBauCu!$B$2&gt;6,IF(LEN($B207)=0,"",IF(AND($B207&gt;0,VALUE(SUBSTITUTE($B207,"7","0"))=$B207),1,0)),"")</f>
        <v/>
      </c>
      <c r="K207" s="124" t="str">
        <f>IF(PhieuBauCu!$B$2&gt;7,IF(LEN($B207)=0,"",IF(AND($B207&gt;0,VALUE(SUBSTITUTE($B207,"8","0"))=$B207),1,0)),"")</f>
        <v/>
      </c>
      <c r="L207" s="124" t="str">
        <f>IF(PhieuBauCu!$B$2&gt;8,IF(LEN($B207)=0,"",IF(AND($B207&gt;0,VALUE(SUBSTITUTE($B207,"9","0"))=$B207),1,0)),"")</f>
        <v/>
      </c>
      <c r="M207" s="126">
        <f t="shared" si="7"/>
        <v>0</v>
      </c>
      <c r="N207" s="24">
        <f>IF(AND(M207&lt;=PhieuBauCu!$B$13,M207&gt;=1),1,0)</f>
        <v>0</v>
      </c>
    </row>
    <row r="208" spans="1:14" ht="28.5" customHeight="1" x14ac:dyDescent="0.25">
      <c r="A208" s="124">
        <v>202</v>
      </c>
      <c r="B208" s="1"/>
      <c r="C208" s="125" t="str">
        <f t="shared" si="6"/>
        <v/>
      </c>
      <c r="D208" s="124" t="str">
        <f>IF(PhieuBauCu!$B$2&gt;0,IF(LEN($B208)=0,"",IF(AND($B208&gt;0,VALUE(SUBSTITUTE($B208,"1","0"))=$B208),1,0)),"")</f>
        <v/>
      </c>
      <c r="E208" s="124" t="str">
        <f>IF(PhieuBauCu!$B$2&gt;1,IF(LEN($B208)=0,"",IF(AND($B208&gt;0,VALUE(SUBSTITUTE($B208,"2","0"))=$B208),1,0)),"")</f>
        <v/>
      </c>
      <c r="F208" s="124" t="str">
        <f>IF(PhieuBauCu!$B$2&gt;2,IF(LEN($B208)=0,"",IF(AND($B208&gt;0,VALUE(SUBSTITUTE($B208,"3","0"))=$B208),1,0)),"")</f>
        <v/>
      </c>
      <c r="G208" s="124" t="str">
        <f>IF(PhieuBauCu!$B$2&gt;3,IF(LEN($B208)=0,"",IF(AND($B208&gt;0,VALUE(SUBSTITUTE($B208,"4","0"))=$B208),1,0)),"")</f>
        <v/>
      </c>
      <c r="H208" s="124" t="str">
        <f>IF(PhieuBauCu!$B$2&gt;4,IF(LEN($B208)=0,"",IF(AND($B208&gt;0,VALUE(SUBSTITUTE($B208,"5","0"))=$B208),1,0)),"")</f>
        <v/>
      </c>
      <c r="I208" s="124" t="str">
        <f>IF(PhieuBauCu!$B$2&gt;5,IF(LEN($B208)=0,"",IF(AND($B208&gt;0,VALUE(SUBSTITUTE($B208,"6","0"))=$B208),1,0)),"")</f>
        <v/>
      </c>
      <c r="J208" s="124" t="str">
        <f>IF(PhieuBauCu!$B$2&gt;6,IF(LEN($B208)=0,"",IF(AND($B208&gt;0,VALUE(SUBSTITUTE($B208,"7","0"))=$B208),1,0)),"")</f>
        <v/>
      </c>
      <c r="K208" s="124" t="str">
        <f>IF(PhieuBauCu!$B$2&gt;7,IF(LEN($B208)=0,"",IF(AND($B208&gt;0,VALUE(SUBSTITUTE($B208,"8","0"))=$B208),1,0)),"")</f>
        <v/>
      </c>
      <c r="L208" s="124" t="str">
        <f>IF(PhieuBauCu!$B$2&gt;8,IF(LEN($B208)=0,"",IF(AND($B208&gt;0,VALUE(SUBSTITUTE($B208,"9","0"))=$B208),1,0)),"")</f>
        <v/>
      </c>
      <c r="M208" s="126">
        <f t="shared" si="7"/>
        <v>0</v>
      </c>
      <c r="N208" s="24">
        <f>IF(AND(M208&lt;=PhieuBauCu!$B$13,M208&gt;=1),1,0)</f>
        <v>0</v>
      </c>
    </row>
    <row r="209" spans="1:14" ht="28.5" customHeight="1" x14ac:dyDescent="0.25">
      <c r="A209" s="124">
        <v>203</v>
      </c>
      <c r="B209" s="1"/>
      <c r="C209" s="125" t="str">
        <f t="shared" si="6"/>
        <v/>
      </c>
      <c r="D209" s="124" t="str">
        <f>IF(PhieuBauCu!$B$2&gt;0,IF(LEN($B209)=0,"",IF(AND($B209&gt;0,VALUE(SUBSTITUTE($B209,"1","0"))=$B209),1,0)),"")</f>
        <v/>
      </c>
      <c r="E209" s="124" t="str">
        <f>IF(PhieuBauCu!$B$2&gt;1,IF(LEN($B209)=0,"",IF(AND($B209&gt;0,VALUE(SUBSTITUTE($B209,"2","0"))=$B209),1,0)),"")</f>
        <v/>
      </c>
      <c r="F209" s="124" t="str">
        <f>IF(PhieuBauCu!$B$2&gt;2,IF(LEN($B209)=0,"",IF(AND($B209&gt;0,VALUE(SUBSTITUTE($B209,"3","0"))=$B209),1,0)),"")</f>
        <v/>
      </c>
      <c r="G209" s="124" t="str">
        <f>IF(PhieuBauCu!$B$2&gt;3,IF(LEN($B209)=0,"",IF(AND($B209&gt;0,VALUE(SUBSTITUTE($B209,"4","0"))=$B209),1,0)),"")</f>
        <v/>
      </c>
      <c r="H209" s="124" t="str">
        <f>IF(PhieuBauCu!$B$2&gt;4,IF(LEN($B209)=0,"",IF(AND($B209&gt;0,VALUE(SUBSTITUTE($B209,"5","0"))=$B209),1,0)),"")</f>
        <v/>
      </c>
      <c r="I209" s="124" t="str">
        <f>IF(PhieuBauCu!$B$2&gt;5,IF(LEN($B209)=0,"",IF(AND($B209&gt;0,VALUE(SUBSTITUTE($B209,"6","0"))=$B209),1,0)),"")</f>
        <v/>
      </c>
      <c r="J209" s="124" t="str">
        <f>IF(PhieuBauCu!$B$2&gt;6,IF(LEN($B209)=0,"",IF(AND($B209&gt;0,VALUE(SUBSTITUTE($B209,"7","0"))=$B209),1,0)),"")</f>
        <v/>
      </c>
      <c r="K209" s="124" t="str">
        <f>IF(PhieuBauCu!$B$2&gt;7,IF(LEN($B209)=0,"",IF(AND($B209&gt;0,VALUE(SUBSTITUTE($B209,"8","0"))=$B209),1,0)),"")</f>
        <v/>
      </c>
      <c r="L209" s="124" t="str">
        <f>IF(PhieuBauCu!$B$2&gt;8,IF(LEN($B209)=0,"",IF(AND($B209&gt;0,VALUE(SUBSTITUTE($B209,"9","0"))=$B209),1,0)),"")</f>
        <v/>
      </c>
      <c r="M209" s="126">
        <f t="shared" si="7"/>
        <v>0</v>
      </c>
      <c r="N209" s="24">
        <f>IF(AND(M209&lt;=PhieuBauCu!$B$13,M209&gt;=1),1,0)</f>
        <v>0</v>
      </c>
    </row>
    <row r="210" spans="1:14" ht="28.5" customHeight="1" x14ac:dyDescent="0.25">
      <c r="A210" s="124">
        <v>204</v>
      </c>
      <c r="B210" s="1"/>
      <c r="C210" s="125" t="str">
        <f t="shared" si="6"/>
        <v/>
      </c>
      <c r="D210" s="124" t="str">
        <f>IF(PhieuBauCu!$B$2&gt;0,IF(LEN($B210)=0,"",IF(AND($B210&gt;0,VALUE(SUBSTITUTE($B210,"1","0"))=$B210),1,0)),"")</f>
        <v/>
      </c>
      <c r="E210" s="124" t="str">
        <f>IF(PhieuBauCu!$B$2&gt;1,IF(LEN($B210)=0,"",IF(AND($B210&gt;0,VALUE(SUBSTITUTE($B210,"2","0"))=$B210),1,0)),"")</f>
        <v/>
      </c>
      <c r="F210" s="124" t="str">
        <f>IF(PhieuBauCu!$B$2&gt;2,IF(LEN($B210)=0,"",IF(AND($B210&gt;0,VALUE(SUBSTITUTE($B210,"3","0"))=$B210),1,0)),"")</f>
        <v/>
      </c>
      <c r="G210" s="124" t="str">
        <f>IF(PhieuBauCu!$B$2&gt;3,IF(LEN($B210)=0,"",IF(AND($B210&gt;0,VALUE(SUBSTITUTE($B210,"4","0"))=$B210),1,0)),"")</f>
        <v/>
      </c>
      <c r="H210" s="124" t="str">
        <f>IF(PhieuBauCu!$B$2&gt;4,IF(LEN($B210)=0,"",IF(AND($B210&gt;0,VALUE(SUBSTITUTE($B210,"5","0"))=$B210),1,0)),"")</f>
        <v/>
      </c>
      <c r="I210" s="124" t="str">
        <f>IF(PhieuBauCu!$B$2&gt;5,IF(LEN($B210)=0,"",IF(AND($B210&gt;0,VALUE(SUBSTITUTE($B210,"6","0"))=$B210),1,0)),"")</f>
        <v/>
      </c>
      <c r="J210" s="124" t="str">
        <f>IF(PhieuBauCu!$B$2&gt;6,IF(LEN($B210)=0,"",IF(AND($B210&gt;0,VALUE(SUBSTITUTE($B210,"7","0"))=$B210),1,0)),"")</f>
        <v/>
      </c>
      <c r="K210" s="124" t="str">
        <f>IF(PhieuBauCu!$B$2&gt;7,IF(LEN($B210)=0,"",IF(AND($B210&gt;0,VALUE(SUBSTITUTE($B210,"8","0"))=$B210),1,0)),"")</f>
        <v/>
      </c>
      <c r="L210" s="124" t="str">
        <f>IF(PhieuBauCu!$B$2&gt;8,IF(LEN($B210)=0,"",IF(AND($B210&gt;0,VALUE(SUBSTITUTE($B210,"9","0"))=$B210),1,0)),"")</f>
        <v/>
      </c>
      <c r="M210" s="126">
        <f t="shared" si="7"/>
        <v>0</v>
      </c>
      <c r="N210" s="24">
        <f>IF(AND(M210&lt;=PhieuBauCu!$B$13,M210&gt;=1),1,0)</f>
        <v>0</v>
      </c>
    </row>
    <row r="211" spans="1:14" ht="28.5" customHeight="1" x14ac:dyDescent="0.25">
      <c r="A211" s="124">
        <v>205</v>
      </c>
      <c r="B211" s="1"/>
      <c r="C211" s="125" t="str">
        <f t="shared" si="6"/>
        <v/>
      </c>
      <c r="D211" s="124" t="str">
        <f>IF(PhieuBauCu!$B$2&gt;0,IF(LEN($B211)=0,"",IF(AND($B211&gt;0,VALUE(SUBSTITUTE($B211,"1","0"))=$B211),1,0)),"")</f>
        <v/>
      </c>
      <c r="E211" s="124" t="str">
        <f>IF(PhieuBauCu!$B$2&gt;1,IF(LEN($B211)=0,"",IF(AND($B211&gt;0,VALUE(SUBSTITUTE($B211,"2","0"))=$B211),1,0)),"")</f>
        <v/>
      </c>
      <c r="F211" s="124" t="str">
        <f>IF(PhieuBauCu!$B$2&gt;2,IF(LEN($B211)=0,"",IF(AND($B211&gt;0,VALUE(SUBSTITUTE($B211,"3","0"))=$B211),1,0)),"")</f>
        <v/>
      </c>
      <c r="G211" s="124" t="str">
        <f>IF(PhieuBauCu!$B$2&gt;3,IF(LEN($B211)=0,"",IF(AND($B211&gt;0,VALUE(SUBSTITUTE($B211,"4","0"))=$B211),1,0)),"")</f>
        <v/>
      </c>
      <c r="H211" s="124" t="str">
        <f>IF(PhieuBauCu!$B$2&gt;4,IF(LEN($B211)=0,"",IF(AND($B211&gt;0,VALUE(SUBSTITUTE($B211,"5","0"))=$B211),1,0)),"")</f>
        <v/>
      </c>
      <c r="I211" s="124" t="str">
        <f>IF(PhieuBauCu!$B$2&gt;5,IF(LEN($B211)=0,"",IF(AND($B211&gt;0,VALUE(SUBSTITUTE($B211,"6","0"))=$B211),1,0)),"")</f>
        <v/>
      </c>
      <c r="J211" s="124" t="str">
        <f>IF(PhieuBauCu!$B$2&gt;6,IF(LEN($B211)=0,"",IF(AND($B211&gt;0,VALUE(SUBSTITUTE($B211,"7","0"))=$B211),1,0)),"")</f>
        <v/>
      </c>
      <c r="K211" s="124" t="str">
        <f>IF(PhieuBauCu!$B$2&gt;7,IF(LEN($B211)=0,"",IF(AND($B211&gt;0,VALUE(SUBSTITUTE($B211,"8","0"))=$B211),1,0)),"")</f>
        <v/>
      </c>
      <c r="L211" s="124" t="str">
        <f>IF(PhieuBauCu!$B$2&gt;8,IF(LEN($B211)=0,"",IF(AND($B211&gt;0,VALUE(SUBSTITUTE($B211,"9","0"))=$B211),1,0)),"")</f>
        <v/>
      </c>
      <c r="M211" s="126">
        <f t="shared" si="7"/>
        <v>0</v>
      </c>
      <c r="N211" s="24">
        <f>IF(AND(M211&lt;=PhieuBauCu!$B$13,M211&gt;=1),1,0)</f>
        <v>0</v>
      </c>
    </row>
    <row r="212" spans="1:14" ht="28.5" customHeight="1" x14ac:dyDescent="0.25">
      <c r="A212" s="124">
        <v>206</v>
      </c>
      <c r="B212" s="1"/>
      <c r="C212" s="125" t="str">
        <f t="shared" si="6"/>
        <v/>
      </c>
      <c r="D212" s="124" t="str">
        <f>IF(PhieuBauCu!$B$2&gt;0,IF(LEN($B212)=0,"",IF(AND($B212&gt;0,VALUE(SUBSTITUTE($B212,"1","0"))=$B212),1,0)),"")</f>
        <v/>
      </c>
      <c r="E212" s="124" t="str">
        <f>IF(PhieuBauCu!$B$2&gt;1,IF(LEN($B212)=0,"",IF(AND($B212&gt;0,VALUE(SUBSTITUTE($B212,"2","0"))=$B212),1,0)),"")</f>
        <v/>
      </c>
      <c r="F212" s="124" t="str">
        <f>IF(PhieuBauCu!$B$2&gt;2,IF(LEN($B212)=0,"",IF(AND($B212&gt;0,VALUE(SUBSTITUTE($B212,"3","0"))=$B212),1,0)),"")</f>
        <v/>
      </c>
      <c r="G212" s="124" t="str">
        <f>IF(PhieuBauCu!$B$2&gt;3,IF(LEN($B212)=0,"",IF(AND($B212&gt;0,VALUE(SUBSTITUTE($B212,"4","0"))=$B212),1,0)),"")</f>
        <v/>
      </c>
      <c r="H212" s="124" t="str">
        <f>IF(PhieuBauCu!$B$2&gt;4,IF(LEN($B212)=0,"",IF(AND($B212&gt;0,VALUE(SUBSTITUTE($B212,"5","0"))=$B212),1,0)),"")</f>
        <v/>
      </c>
      <c r="I212" s="124" t="str">
        <f>IF(PhieuBauCu!$B$2&gt;5,IF(LEN($B212)=0,"",IF(AND($B212&gt;0,VALUE(SUBSTITUTE($B212,"6","0"))=$B212),1,0)),"")</f>
        <v/>
      </c>
      <c r="J212" s="124" t="str">
        <f>IF(PhieuBauCu!$B$2&gt;6,IF(LEN($B212)=0,"",IF(AND($B212&gt;0,VALUE(SUBSTITUTE($B212,"7","0"))=$B212),1,0)),"")</f>
        <v/>
      </c>
      <c r="K212" s="124" t="str">
        <f>IF(PhieuBauCu!$B$2&gt;7,IF(LEN($B212)=0,"",IF(AND($B212&gt;0,VALUE(SUBSTITUTE($B212,"8","0"))=$B212),1,0)),"")</f>
        <v/>
      </c>
      <c r="L212" s="124" t="str">
        <f>IF(PhieuBauCu!$B$2&gt;8,IF(LEN($B212)=0,"",IF(AND($B212&gt;0,VALUE(SUBSTITUTE($B212,"9","0"))=$B212),1,0)),"")</f>
        <v/>
      </c>
      <c r="M212" s="126">
        <f t="shared" si="7"/>
        <v>0</v>
      </c>
      <c r="N212" s="24">
        <f>IF(AND(M212&lt;=PhieuBauCu!$B$13,M212&gt;=1),1,0)</f>
        <v>0</v>
      </c>
    </row>
    <row r="213" spans="1:14" ht="28.5" customHeight="1" x14ac:dyDescent="0.25">
      <c r="A213" s="124">
        <v>207</v>
      </c>
      <c r="B213" s="1"/>
      <c r="C213" s="125" t="str">
        <f t="shared" si="6"/>
        <v/>
      </c>
      <c r="D213" s="124" t="str">
        <f>IF(PhieuBauCu!$B$2&gt;0,IF(LEN($B213)=0,"",IF(AND($B213&gt;0,VALUE(SUBSTITUTE($B213,"1","0"))=$B213),1,0)),"")</f>
        <v/>
      </c>
      <c r="E213" s="124" t="str">
        <f>IF(PhieuBauCu!$B$2&gt;1,IF(LEN($B213)=0,"",IF(AND($B213&gt;0,VALUE(SUBSTITUTE($B213,"2","0"))=$B213),1,0)),"")</f>
        <v/>
      </c>
      <c r="F213" s="124" t="str">
        <f>IF(PhieuBauCu!$B$2&gt;2,IF(LEN($B213)=0,"",IF(AND($B213&gt;0,VALUE(SUBSTITUTE($B213,"3","0"))=$B213),1,0)),"")</f>
        <v/>
      </c>
      <c r="G213" s="124" t="str">
        <f>IF(PhieuBauCu!$B$2&gt;3,IF(LEN($B213)=0,"",IF(AND($B213&gt;0,VALUE(SUBSTITUTE($B213,"4","0"))=$B213),1,0)),"")</f>
        <v/>
      </c>
      <c r="H213" s="124" t="str">
        <f>IF(PhieuBauCu!$B$2&gt;4,IF(LEN($B213)=0,"",IF(AND($B213&gt;0,VALUE(SUBSTITUTE($B213,"5","0"))=$B213),1,0)),"")</f>
        <v/>
      </c>
      <c r="I213" s="124" t="str">
        <f>IF(PhieuBauCu!$B$2&gt;5,IF(LEN($B213)=0,"",IF(AND($B213&gt;0,VALUE(SUBSTITUTE($B213,"6","0"))=$B213),1,0)),"")</f>
        <v/>
      </c>
      <c r="J213" s="124" t="str">
        <f>IF(PhieuBauCu!$B$2&gt;6,IF(LEN($B213)=0,"",IF(AND($B213&gt;0,VALUE(SUBSTITUTE($B213,"7","0"))=$B213),1,0)),"")</f>
        <v/>
      </c>
      <c r="K213" s="124" t="str">
        <f>IF(PhieuBauCu!$B$2&gt;7,IF(LEN($B213)=0,"",IF(AND($B213&gt;0,VALUE(SUBSTITUTE($B213,"8","0"))=$B213),1,0)),"")</f>
        <v/>
      </c>
      <c r="L213" s="124" t="str">
        <f>IF(PhieuBauCu!$B$2&gt;8,IF(LEN($B213)=0,"",IF(AND($B213&gt;0,VALUE(SUBSTITUTE($B213,"9","0"))=$B213),1,0)),"")</f>
        <v/>
      </c>
      <c r="M213" s="126">
        <f t="shared" si="7"/>
        <v>0</v>
      </c>
      <c r="N213" s="24">
        <f>IF(AND(M213&lt;=PhieuBauCu!$B$13,M213&gt;=1),1,0)</f>
        <v>0</v>
      </c>
    </row>
    <row r="214" spans="1:14" ht="28.5" customHeight="1" x14ac:dyDescent="0.25">
      <c r="A214" s="124">
        <v>208</v>
      </c>
      <c r="B214" s="1"/>
      <c r="C214" s="125" t="str">
        <f t="shared" si="6"/>
        <v/>
      </c>
      <c r="D214" s="124" t="str">
        <f>IF(PhieuBauCu!$B$2&gt;0,IF(LEN($B214)=0,"",IF(AND($B214&gt;0,VALUE(SUBSTITUTE($B214,"1","0"))=$B214),1,0)),"")</f>
        <v/>
      </c>
      <c r="E214" s="124" t="str">
        <f>IF(PhieuBauCu!$B$2&gt;1,IF(LEN($B214)=0,"",IF(AND($B214&gt;0,VALUE(SUBSTITUTE($B214,"2","0"))=$B214),1,0)),"")</f>
        <v/>
      </c>
      <c r="F214" s="124" t="str">
        <f>IF(PhieuBauCu!$B$2&gt;2,IF(LEN($B214)=0,"",IF(AND($B214&gt;0,VALUE(SUBSTITUTE($B214,"3","0"))=$B214),1,0)),"")</f>
        <v/>
      </c>
      <c r="G214" s="124" t="str">
        <f>IF(PhieuBauCu!$B$2&gt;3,IF(LEN($B214)=0,"",IF(AND($B214&gt;0,VALUE(SUBSTITUTE($B214,"4","0"))=$B214),1,0)),"")</f>
        <v/>
      </c>
      <c r="H214" s="124" t="str">
        <f>IF(PhieuBauCu!$B$2&gt;4,IF(LEN($B214)=0,"",IF(AND($B214&gt;0,VALUE(SUBSTITUTE($B214,"5","0"))=$B214),1,0)),"")</f>
        <v/>
      </c>
      <c r="I214" s="124" t="str">
        <f>IF(PhieuBauCu!$B$2&gt;5,IF(LEN($B214)=0,"",IF(AND($B214&gt;0,VALUE(SUBSTITUTE($B214,"6","0"))=$B214),1,0)),"")</f>
        <v/>
      </c>
      <c r="J214" s="124" t="str">
        <f>IF(PhieuBauCu!$B$2&gt;6,IF(LEN($B214)=0,"",IF(AND($B214&gt;0,VALUE(SUBSTITUTE($B214,"7","0"))=$B214),1,0)),"")</f>
        <v/>
      </c>
      <c r="K214" s="124" t="str">
        <f>IF(PhieuBauCu!$B$2&gt;7,IF(LEN($B214)=0,"",IF(AND($B214&gt;0,VALUE(SUBSTITUTE($B214,"8","0"))=$B214),1,0)),"")</f>
        <v/>
      </c>
      <c r="L214" s="124" t="str">
        <f>IF(PhieuBauCu!$B$2&gt;8,IF(LEN($B214)=0,"",IF(AND($B214&gt;0,VALUE(SUBSTITUTE($B214,"9","0"))=$B214),1,0)),"")</f>
        <v/>
      </c>
      <c r="M214" s="126">
        <f t="shared" si="7"/>
        <v>0</v>
      </c>
      <c r="N214" s="24">
        <f>IF(AND(M214&lt;=PhieuBauCu!$B$13,M214&gt;=1),1,0)</f>
        <v>0</v>
      </c>
    </row>
    <row r="215" spans="1:14" ht="28.5" customHeight="1" x14ac:dyDescent="0.25">
      <c r="A215" s="124">
        <v>209</v>
      </c>
      <c r="B215" s="1"/>
      <c r="C215" s="125" t="str">
        <f t="shared" si="6"/>
        <v/>
      </c>
      <c r="D215" s="124" t="str">
        <f>IF(PhieuBauCu!$B$2&gt;0,IF(LEN($B215)=0,"",IF(AND($B215&gt;0,VALUE(SUBSTITUTE($B215,"1","0"))=$B215),1,0)),"")</f>
        <v/>
      </c>
      <c r="E215" s="124" t="str">
        <f>IF(PhieuBauCu!$B$2&gt;1,IF(LEN($B215)=0,"",IF(AND($B215&gt;0,VALUE(SUBSTITUTE($B215,"2","0"))=$B215),1,0)),"")</f>
        <v/>
      </c>
      <c r="F215" s="124" t="str">
        <f>IF(PhieuBauCu!$B$2&gt;2,IF(LEN($B215)=0,"",IF(AND($B215&gt;0,VALUE(SUBSTITUTE($B215,"3","0"))=$B215),1,0)),"")</f>
        <v/>
      </c>
      <c r="G215" s="124" t="str">
        <f>IF(PhieuBauCu!$B$2&gt;3,IF(LEN($B215)=0,"",IF(AND($B215&gt;0,VALUE(SUBSTITUTE($B215,"4","0"))=$B215),1,0)),"")</f>
        <v/>
      </c>
      <c r="H215" s="124" t="str">
        <f>IF(PhieuBauCu!$B$2&gt;4,IF(LEN($B215)=0,"",IF(AND($B215&gt;0,VALUE(SUBSTITUTE($B215,"5","0"))=$B215),1,0)),"")</f>
        <v/>
      </c>
      <c r="I215" s="124" t="str">
        <f>IF(PhieuBauCu!$B$2&gt;5,IF(LEN($B215)=0,"",IF(AND($B215&gt;0,VALUE(SUBSTITUTE($B215,"6","0"))=$B215),1,0)),"")</f>
        <v/>
      </c>
      <c r="J215" s="124" t="str">
        <f>IF(PhieuBauCu!$B$2&gt;6,IF(LEN($B215)=0,"",IF(AND($B215&gt;0,VALUE(SUBSTITUTE($B215,"7","0"))=$B215),1,0)),"")</f>
        <v/>
      </c>
      <c r="K215" s="124" t="str">
        <f>IF(PhieuBauCu!$B$2&gt;7,IF(LEN($B215)=0,"",IF(AND($B215&gt;0,VALUE(SUBSTITUTE($B215,"8","0"))=$B215),1,0)),"")</f>
        <v/>
      </c>
      <c r="L215" s="124" t="str">
        <f>IF(PhieuBauCu!$B$2&gt;8,IF(LEN($B215)=0,"",IF(AND($B215&gt;0,VALUE(SUBSTITUTE($B215,"9","0"))=$B215),1,0)),"")</f>
        <v/>
      </c>
      <c r="M215" s="126">
        <f t="shared" si="7"/>
        <v>0</v>
      </c>
      <c r="N215" s="24">
        <f>IF(AND(M215&lt;=PhieuBauCu!$B$13,M215&gt;=1),1,0)</f>
        <v>0</v>
      </c>
    </row>
    <row r="216" spans="1:14" ht="28.5" customHeight="1" x14ac:dyDescent="0.25">
      <c r="A216" s="124">
        <v>210</v>
      </c>
      <c r="B216" s="1"/>
      <c r="C216" s="125" t="str">
        <f t="shared" si="6"/>
        <v/>
      </c>
      <c r="D216" s="124" t="str">
        <f>IF(PhieuBauCu!$B$2&gt;0,IF(LEN($B216)=0,"",IF(AND($B216&gt;0,VALUE(SUBSTITUTE($B216,"1","0"))=$B216),1,0)),"")</f>
        <v/>
      </c>
      <c r="E216" s="124" t="str">
        <f>IF(PhieuBauCu!$B$2&gt;1,IF(LEN($B216)=0,"",IF(AND($B216&gt;0,VALUE(SUBSTITUTE($B216,"2","0"))=$B216),1,0)),"")</f>
        <v/>
      </c>
      <c r="F216" s="124" t="str">
        <f>IF(PhieuBauCu!$B$2&gt;2,IF(LEN($B216)=0,"",IF(AND($B216&gt;0,VALUE(SUBSTITUTE($B216,"3","0"))=$B216),1,0)),"")</f>
        <v/>
      </c>
      <c r="G216" s="124" t="str">
        <f>IF(PhieuBauCu!$B$2&gt;3,IF(LEN($B216)=0,"",IF(AND($B216&gt;0,VALUE(SUBSTITUTE($B216,"4","0"))=$B216),1,0)),"")</f>
        <v/>
      </c>
      <c r="H216" s="124" t="str">
        <f>IF(PhieuBauCu!$B$2&gt;4,IF(LEN($B216)=0,"",IF(AND($B216&gt;0,VALUE(SUBSTITUTE($B216,"5","0"))=$B216),1,0)),"")</f>
        <v/>
      </c>
      <c r="I216" s="124" t="str">
        <f>IF(PhieuBauCu!$B$2&gt;5,IF(LEN($B216)=0,"",IF(AND($B216&gt;0,VALUE(SUBSTITUTE($B216,"6","0"))=$B216),1,0)),"")</f>
        <v/>
      </c>
      <c r="J216" s="124" t="str">
        <f>IF(PhieuBauCu!$B$2&gt;6,IF(LEN($B216)=0,"",IF(AND($B216&gt;0,VALUE(SUBSTITUTE($B216,"7","0"))=$B216),1,0)),"")</f>
        <v/>
      </c>
      <c r="K216" s="124" t="str">
        <f>IF(PhieuBauCu!$B$2&gt;7,IF(LEN($B216)=0,"",IF(AND($B216&gt;0,VALUE(SUBSTITUTE($B216,"8","0"))=$B216),1,0)),"")</f>
        <v/>
      </c>
      <c r="L216" s="124" t="str">
        <f>IF(PhieuBauCu!$B$2&gt;8,IF(LEN($B216)=0,"",IF(AND($B216&gt;0,VALUE(SUBSTITUTE($B216,"9","0"))=$B216),1,0)),"")</f>
        <v/>
      </c>
      <c r="M216" s="126">
        <f t="shared" si="7"/>
        <v>0</v>
      </c>
      <c r="N216" s="24">
        <f>IF(AND(M216&lt;=PhieuBauCu!$B$13,M216&gt;=1),1,0)</f>
        <v>0</v>
      </c>
    </row>
    <row r="217" spans="1:14" ht="28.5" customHeight="1" x14ac:dyDescent="0.25">
      <c r="A217" s="124">
        <v>211</v>
      </c>
      <c r="B217" s="1"/>
      <c r="C217" s="125" t="str">
        <f t="shared" si="6"/>
        <v/>
      </c>
      <c r="D217" s="124" t="str">
        <f>IF(PhieuBauCu!$B$2&gt;0,IF(LEN($B217)=0,"",IF(AND($B217&gt;0,VALUE(SUBSTITUTE($B217,"1","0"))=$B217),1,0)),"")</f>
        <v/>
      </c>
      <c r="E217" s="124" t="str">
        <f>IF(PhieuBauCu!$B$2&gt;1,IF(LEN($B217)=0,"",IF(AND($B217&gt;0,VALUE(SUBSTITUTE($B217,"2","0"))=$B217),1,0)),"")</f>
        <v/>
      </c>
      <c r="F217" s="124" t="str">
        <f>IF(PhieuBauCu!$B$2&gt;2,IF(LEN($B217)=0,"",IF(AND($B217&gt;0,VALUE(SUBSTITUTE($B217,"3","0"))=$B217),1,0)),"")</f>
        <v/>
      </c>
      <c r="G217" s="124" t="str">
        <f>IF(PhieuBauCu!$B$2&gt;3,IF(LEN($B217)=0,"",IF(AND($B217&gt;0,VALUE(SUBSTITUTE($B217,"4","0"))=$B217),1,0)),"")</f>
        <v/>
      </c>
      <c r="H217" s="124" t="str">
        <f>IF(PhieuBauCu!$B$2&gt;4,IF(LEN($B217)=0,"",IF(AND($B217&gt;0,VALUE(SUBSTITUTE($B217,"5","0"))=$B217),1,0)),"")</f>
        <v/>
      </c>
      <c r="I217" s="124" t="str">
        <f>IF(PhieuBauCu!$B$2&gt;5,IF(LEN($B217)=0,"",IF(AND($B217&gt;0,VALUE(SUBSTITUTE($B217,"6","0"))=$B217),1,0)),"")</f>
        <v/>
      </c>
      <c r="J217" s="124" t="str">
        <f>IF(PhieuBauCu!$B$2&gt;6,IF(LEN($B217)=0,"",IF(AND($B217&gt;0,VALUE(SUBSTITUTE($B217,"7","0"))=$B217),1,0)),"")</f>
        <v/>
      </c>
      <c r="K217" s="124" t="str">
        <f>IF(PhieuBauCu!$B$2&gt;7,IF(LEN($B217)=0,"",IF(AND($B217&gt;0,VALUE(SUBSTITUTE($B217,"8","0"))=$B217),1,0)),"")</f>
        <v/>
      </c>
      <c r="L217" s="124" t="str">
        <f>IF(PhieuBauCu!$B$2&gt;8,IF(LEN($B217)=0,"",IF(AND($B217&gt;0,VALUE(SUBSTITUTE($B217,"9","0"))=$B217),1,0)),"")</f>
        <v/>
      </c>
      <c r="M217" s="126">
        <f t="shared" si="7"/>
        <v>0</v>
      </c>
      <c r="N217" s="24">
        <f>IF(AND(M217&lt;=PhieuBauCu!$B$13,M217&gt;=1),1,0)</f>
        <v>0</v>
      </c>
    </row>
    <row r="218" spans="1:14" ht="28.5" customHeight="1" x14ac:dyDescent="0.25">
      <c r="A218" s="124">
        <v>212</v>
      </c>
      <c r="B218" s="1"/>
      <c r="C218" s="125" t="str">
        <f t="shared" si="6"/>
        <v/>
      </c>
      <c r="D218" s="124" t="str">
        <f>IF(PhieuBauCu!$B$2&gt;0,IF(LEN($B218)=0,"",IF(AND($B218&gt;0,VALUE(SUBSTITUTE($B218,"1","0"))=$B218),1,0)),"")</f>
        <v/>
      </c>
      <c r="E218" s="124" t="str">
        <f>IF(PhieuBauCu!$B$2&gt;1,IF(LEN($B218)=0,"",IF(AND($B218&gt;0,VALUE(SUBSTITUTE($B218,"2","0"))=$B218),1,0)),"")</f>
        <v/>
      </c>
      <c r="F218" s="124" t="str">
        <f>IF(PhieuBauCu!$B$2&gt;2,IF(LEN($B218)=0,"",IF(AND($B218&gt;0,VALUE(SUBSTITUTE($B218,"3","0"))=$B218),1,0)),"")</f>
        <v/>
      </c>
      <c r="G218" s="124" t="str">
        <f>IF(PhieuBauCu!$B$2&gt;3,IF(LEN($B218)=0,"",IF(AND($B218&gt;0,VALUE(SUBSTITUTE($B218,"4","0"))=$B218),1,0)),"")</f>
        <v/>
      </c>
      <c r="H218" s="124" t="str">
        <f>IF(PhieuBauCu!$B$2&gt;4,IF(LEN($B218)=0,"",IF(AND($B218&gt;0,VALUE(SUBSTITUTE($B218,"5","0"))=$B218),1,0)),"")</f>
        <v/>
      </c>
      <c r="I218" s="124" t="str">
        <f>IF(PhieuBauCu!$B$2&gt;5,IF(LEN($B218)=0,"",IF(AND($B218&gt;0,VALUE(SUBSTITUTE($B218,"6","0"))=$B218),1,0)),"")</f>
        <v/>
      </c>
      <c r="J218" s="124" t="str">
        <f>IF(PhieuBauCu!$B$2&gt;6,IF(LEN($B218)=0,"",IF(AND($B218&gt;0,VALUE(SUBSTITUTE($B218,"7","0"))=$B218),1,0)),"")</f>
        <v/>
      </c>
      <c r="K218" s="124" t="str">
        <f>IF(PhieuBauCu!$B$2&gt;7,IF(LEN($B218)=0,"",IF(AND($B218&gt;0,VALUE(SUBSTITUTE($B218,"8","0"))=$B218),1,0)),"")</f>
        <v/>
      </c>
      <c r="L218" s="124" t="str">
        <f>IF(PhieuBauCu!$B$2&gt;8,IF(LEN($B218)=0,"",IF(AND($B218&gt;0,VALUE(SUBSTITUTE($B218,"9","0"))=$B218),1,0)),"")</f>
        <v/>
      </c>
      <c r="M218" s="126">
        <f t="shared" si="7"/>
        <v>0</v>
      </c>
      <c r="N218" s="24">
        <f>IF(AND(M218&lt;=PhieuBauCu!$B$13,M218&gt;=1),1,0)</f>
        <v>0</v>
      </c>
    </row>
    <row r="219" spans="1:14" ht="28.5" customHeight="1" x14ac:dyDescent="0.25">
      <c r="A219" s="124">
        <v>213</v>
      </c>
      <c r="B219" s="1"/>
      <c r="C219" s="125" t="str">
        <f t="shared" si="6"/>
        <v/>
      </c>
      <c r="D219" s="124" t="str">
        <f>IF(PhieuBauCu!$B$2&gt;0,IF(LEN($B219)=0,"",IF(AND($B219&gt;0,VALUE(SUBSTITUTE($B219,"1","0"))=$B219),1,0)),"")</f>
        <v/>
      </c>
      <c r="E219" s="124" t="str">
        <f>IF(PhieuBauCu!$B$2&gt;1,IF(LEN($B219)=0,"",IF(AND($B219&gt;0,VALUE(SUBSTITUTE($B219,"2","0"))=$B219),1,0)),"")</f>
        <v/>
      </c>
      <c r="F219" s="124" t="str">
        <f>IF(PhieuBauCu!$B$2&gt;2,IF(LEN($B219)=0,"",IF(AND($B219&gt;0,VALUE(SUBSTITUTE($B219,"3","0"))=$B219),1,0)),"")</f>
        <v/>
      </c>
      <c r="G219" s="124" t="str">
        <f>IF(PhieuBauCu!$B$2&gt;3,IF(LEN($B219)=0,"",IF(AND($B219&gt;0,VALUE(SUBSTITUTE($B219,"4","0"))=$B219),1,0)),"")</f>
        <v/>
      </c>
      <c r="H219" s="124" t="str">
        <f>IF(PhieuBauCu!$B$2&gt;4,IF(LEN($B219)=0,"",IF(AND($B219&gt;0,VALUE(SUBSTITUTE($B219,"5","0"))=$B219),1,0)),"")</f>
        <v/>
      </c>
      <c r="I219" s="124" t="str">
        <f>IF(PhieuBauCu!$B$2&gt;5,IF(LEN($B219)=0,"",IF(AND($B219&gt;0,VALUE(SUBSTITUTE($B219,"6","0"))=$B219),1,0)),"")</f>
        <v/>
      </c>
      <c r="J219" s="124" t="str">
        <f>IF(PhieuBauCu!$B$2&gt;6,IF(LEN($B219)=0,"",IF(AND($B219&gt;0,VALUE(SUBSTITUTE($B219,"7","0"))=$B219),1,0)),"")</f>
        <v/>
      </c>
      <c r="K219" s="124" t="str">
        <f>IF(PhieuBauCu!$B$2&gt;7,IF(LEN($B219)=0,"",IF(AND($B219&gt;0,VALUE(SUBSTITUTE($B219,"8","0"))=$B219),1,0)),"")</f>
        <v/>
      </c>
      <c r="L219" s="124" t="str">
        <f>IF(PhieuBauCu!$B$2&gt;8,IF(LEN($B219)=0,"",IF(AND($B219&gt;0,VALUE(SUBSTITUTE($B219,"9","0"))=$B219),1,0)),"")</f>
        <v/>
      </c>
      <c r="M219" s="126">
        <f t="shared" si="7"/>
        <v>0</v>
      </c>
      <c r="N219" s="24">
        <f>IF(AND(M219&lt;=PhieuBauCu!$B$13,M219&gt;=1),1,0)</f>
        <v>0</v>
      </c>
    </row>
    <row r="220" spans="1:14" ht="28.5" customHeight="1" x14ac:dyDescent="0.25">
      <c r="A220" s="124">
        <v>214</v>
      </c>
      <c r="B220" s="1"/>
      <c r="C220" s="125" t="str">
        <f t="shared" si="6"/>
        <v/>
      </c>
      <c r="D220" s="124" t="str">
        <f>IF(PhieuBauCu!$B$2&gt;0,IF(LEN($B220)=0,"",IF(AND($B220&gt;0,VALUE(SUBSTITUTE($B220,"1","0"))=$B220),1,0)),"")</f>
        <v/>
      </c>
      <c r="E220" s="124" t="str">
        <f>IF(PhieuBauCu!$B$2&gt;1,IF(LEN($B220)=0,"",IF(AND($B220&gt;0,VALUE(SUBSTITUTE($B220,"2","0"))=$B220),1,0)),"")</f>
        <v/>
      </c>
      <c r="F220" s="124" t="str">
        <f>IF(PhieuBauCu!$B$2&gt;2,IF(LEN($B220)=0,"",IF(AND($B220&gt;0,VALUE(SUBSTITUTE($B220,"3","0"))=$B220),1,0)),"")</f>
        <v/>
      </c>
      <c r="G220" s="124" t="str">
        <f>IF(PhieuBauCu!$B$2&gt;3,IF(LEN($B220)=0,"",IF(AND($B220&gt;0,VALUE(SUBSTITUTE($B220,"4","0"))=$B220),1,0)),"")</f>
        <v/>
      </c>
      <c r="H220" s="124" t="str">
        <f>IF(PhieuBauCu!$B$2&gt;4,IF(LEN($B220)=0,"",IF(AND($B220&gt;0,VALUE(SUBSTITUTE($B220,"5","0"))=$B220),1,0)),"")</f>
        <v/>
      </c>
      <c r="I220" s="124" t="str">
        <f>IF(PhieuBauCu!$B$2&gt;5,IF(LEN($B220)=0,"",IF(AND($B220&gt;0,VALUE(SUBSTITUTE($B220,"6","0"))=$B220),1,0)),"")</f>
        <v/>
      </c>
      <c r="J220" s="124" t="str">
        <f>IF(PhieuBauCu!$B$2&gt;6,IF(LEN($B220)=0,"",IF(AND($B220&gt;0,VALUE(SUBSTITUTE($B220,"7","0"))=$B220),1,0)),"")</f>
        <v/>
      </c>
      <c r="K220" s="124" t="str">
        <f>IF(PhieuBauCu!$B$2&gt;7,IF(LEN($B220)=0,"",IF(AND($B220&gt;0,VALUE(SUBSTITUTE($B220,"8","0"))=$B220),1,0)),"")</f>
        <v/>
      </c>
      <c r="L220" s="124" t="str">
        <f>IF(PhieuBauCu!$B$2&gt;8,IF(LEN($B220)=0,"",IF(AND($B220&gt;0,VALUE(SUBSTITUTE($B220,"9","0"))=$B220),1,0)),"")</f>
        <v/>
      </c>
      <c r="M220" s="126">
        <f t="shared" si="7"/>
        <v>0</v>
      </c>
      <c r="N220" s="24">
        <f>IF(AND(M220&lt;=PhieuBauCu!$B$13,M220&gt;=1),1,0)</f>
        <v>0</v>
      </c>
    </row>
    <row r="221" spans="1:14" ht="28.5" customHeight="1" x14ac:dyDescent="0.25">
      <c r="A221" s="124">
        <v>215</v>
      </c>
      <c r="B221" s="1"/>
      <c r="C221" s="125" t="str">
        <f t="shared" si="6"/>
        <v/>
      </c>
      <c r="D221" s="124" t="str">
        <f>IF(PhieuBauCu!$B$2&gt;0,IF(LEN($B221)=0,"",IF(AND($B221&gt;0,VALUE(SUBSTITUTE($B221,"1","0"))=$B221),1,0)),"")</f>
        <v/>
      </c>
      <c r="E221" s="124" t="str">
        <f>IF(PhieuBauCu!$B$2&gt;1,IF(LEN($B221)=0,"",IF(AND($B221&gt;0,VALUE(SUBSTITUTE($B221,"2","0"))=$B221),1,0)),"")</f>
        <v/>
      </c>
      <c r="F221" s="124" t="str">
        <f>IF(PhieuBauCu!$B$2&gt;2,IF(LEN($B221)=0,"",IF(AND($B221&gt;0,VALUE(SUBSTITUTE($B221,"3","0"))=$B221),1,0)),"")</f>
        <v/>
      </c>
      <c r="G221" s="124" t="str">
        <f>IF(PhieuBauCu!$B$2&gt;3,IF(LEN($B221)=0,"",IF(AND($B221&gt;0,VALUE(SUBSTITUTE($B221,"4","0"))=$B221),1,0)),"")</f>
        <v/>
      </c>
      <c r="H221" s="124" t="str">
        <f>IF(PhieuBauCu!$B$2&gt;4,IF(LEN($B221)=0,"",IF(AND($B221&gt;0,VALUE(SUBSTITUTE($B221,"5","0"))=$B221),1,0)),"")</f>
        <v/>
      </c>
      <c r="I221" s="124" t="str">
        <f>IF(PhieuBauCu!$B$2&gt;5,IF(LEN($B221)=0,"",IF(AND($B221&gt;0,VALUE(SUBSTITUTE($B221,"6","0"))=$B221),1,0)),"")</f>
        <v/>
      </c>
      <c r="J221" s="124" t="str">
        <f>IF(PhieuBauCu!$B$2&gt;6,IF(LEN($B221)=0,"",IF(AND($B221&gt;0,VALUE(SUBSTITUTE($B221,"7","0"))=$B221),1,0)),"")</f>
        <v/>
      </c>
      <c r="K221" s="124" t="str">
        <f>IF(PhieuBauCu!$B$2&gt;7,IF(LEN($B221)=0,"",IF(AND($B221&gt;0,VALUE(SUBSTITUTE($B221,"8","0"))=$B221),1,0)),"")</f>
        <v/>
      </c>
      <c r="L221" s="124" t="str">
        <f>IF(PhieuBauCu!$B$2&gt;8,IF(LEN($B221)=0,"",IF(AND($B221&gt;0,VALUE(SUBSTITUTE($B221,"9","0"))=$B221),1,0)),"")</f>
        <v/>
      </c>
      <c r="M221" s="126">
        <f t="shared" si="7"/>
        <v>0</v>
      </c>
      <c r="N221" s="24">
        <f>IF(AND(M221&lt;=PhieuBauCu!$B$13,M221&gt;=1),1,0)</f>
        <v>0</v>
      </c>
    </row>
    <row r="222" spans="1:14" ht="28.5" customHeight="1" x14ac:dyDescent="0.25">
      <c r="A222" s="124">
        <v>216</v>
      </c>
      <c r="B222" s="1"/>
      <c r="C222" s="125" t="str">
        <f t="shared" si="6"/>
        <v/>
      </c>
      <c r="D222" s="124" t="str">
        <f>IF(PhieuBauCu!$B$2&gt;0,IF(LEN($B222)=0,"",IF(AND($B222&gt;0,VALUE(SUBSTITUTE($B222,"1","0"))=$B222),1,0)),"")</f>
        <v/>
      </c>
      <c r="E222" s="124" t="str">
        <f>IF(PhieuBauCu!$B$2&gt;1,IF(LEN($B222)=0,"",IF(AND($B222&gt;0,VALUE(SUBSTITUTE($B222,"2","0"))=$B222),1,0)),"")</f>
        <v/>
      </c>
      <c r="F222" s="124" t="str">
        <f>IF(PhieuBauCu!$B$2&gt;2,IF(LEN($B222)=0,"",IF(AND($B222&gt;0,VALUE(SUBSTITUTE($B222,"3","0"))=$B222),1,0)),"")</f>
        <v/>
      </c>
      <c r="G222" s="124" t="str">
        <f>IF(PhieuBauCu!$B$2&gt;3,IF(LEN($B222)=0,"",IF(AND($B222&gt;0,VALUE(SUBSTITUTE($B222,"4","0"))=$B222),1,0)),"")</f>
        <v/>
      </c>
      <c r="H222" s="124" t="str">
        <f>IF(PhieuBauCu!$B$2&gt;4,IF(LEN($B222)=0,"",IF(AND($B222&gt;0,VALUE(SUBSTITUTE($B222,"5","0"))=$B222),1,0)),"")</f>
        <v/>
      </c>
      <c r="I222" s="124" t="str">
        <f>IF(PhieuBauCu!$B$2&gt;5,IF(LEN($B222)=0,"",IF(AND($B222&gt;0,VALUE(SUBSTITUTE($B222,"6","0"))=$B222),1,0)),"")</f>
        <v/>
      </c>
      <c r="J222" s="124" t="str">
        <f>IF(PhieuBauCu!$B$2&gt;6,IF(LEN($B222)=0,"",IF(AND($B222&gt;0,VALUE(SUBSTITUTE($B222,"7","0"))=$B222),1,0)),"")</f>
        <v/>
      </c>
      <c r="K222" s="124" t="str">
        <f>IF(PhieuBauCu!$B$2&gt;7,IF(LEN($B222)=0,"",IF(AND($B222&gt;0,VALUE(SUBSTITUTE($B222,"8","0"))=$B222),1,0)),"")</f>
        <v/>
      </c>
      <c r="L222" s="124" t="str">
        <f>IF(PhieuBauCu!$B$2&gt;8,IF(LEN($B222)=0,"",IF(AND($B222&gt;0,VALUE(SUBSTITUTE($B222,"9","0"))=$B222),1,0)),"")</f>
        <v/>
      </c>
      <c r="M222" s="126">
        <f t="shared" si="7"/>
        <v>0</v>
      </c>
      <c r="N222" s="24">
        <f>IF(AND(M222&lt;=PhieuBauCu!$B$13,M222&gt;=1),1,0)</f>
        <v>0</v>
      </c>
    </row>
    <row r="223" spans="1:14" ht="28.5" customHeight="1" x14ac:dyDescent="0.25">
      <c r="A223" s="124">
        <v>217</v>
      </c>
      <c r="B223" s="1"/>
      <c r="C223" s="125" t="str">
        <f t="shared" si="6"/>
        <v/>
      </c>
      <c r="D223" s="124" t="str">
        <f>IF(PhieuBauCu!$B$2&gt;0,IF(LEN($B223)=0,"",IF(AND($B223&gt;0,VALUE(SUBSTITUTE($B223,"1","0"))=$B223),1,0)),"")</f>
        <v/>
      </c>
      <c r="E223" s="124" t="str">
        <f>IF(PhieuBauCu!$B$2&gt;1,IF(LEN($B223)=0,"",IF(AND($B223&gt;0,VALUE(SUBSTITUTE($B223,"2","0"))=$B223),1,0)),"")</f>
        <v/>
      </c>
      <c r="F223" s="124" t="str">
        <f>IF(PhieuBauCu!$B$2&gt;2,IF(LEN($B223)=0,"",IF(AND($B223&gt;0,VALUE(SUBSTITUTE($B223,"3","0"))=$B223),1,0)),"")</f>
        <v/>
      </c>
      <c r="G223" s="124" t="str">
        <f>IF(PhieuBauCu!$B$2&gt;3,IF(LEN($B223)=0,"",IF(AND($B223&gt;0,VALUE(SUBSTITUTE($B223,"4","0"))=$B223),1,0)),"")</f>
        <v/>
      </c>
      <c r="H223" s="124" t="str">
        <f>IF(PhieuBauCu!$B$2&gt;4,IF(LEN($B223)=0,"",IF(AND($B223&gt;0,VALUE(SUBSTITUTE($B223,"5","0"))=$B223),1,0)),"")</f>
        <v/>
      </c>
      <c r="I223" s="124" t="str">
        <f>IF(PhieuBauCu!$B$2&gt;5,IF(LEN($B223)=0,"",IF(AND($B223&gt;0,VALUE(SUBSTITUTE($B223,"6","0"))=$B223),1,0)),"")</f>
        <v/>
      </c>
      <c r="J223" s="124" t="str">
        <f>IF(PhieuBauCu!$B$2&gt;6,IF(LEN($B223)=0,"",IF(AND($B223&gt;0,VALUE(SUBSTITUTE($B223,"7","0"))=$B223),1,0)),"")</f>
        <v/>
      </c>
      <c r="K223" s="124" t="str">
        <f>IF(PhieuBauCu!$B$2&gt;7,IF(LEN($B223)=0,"",IF(AND($B223&gt;0,VALUE(SUBSTITUTE($B223,"8","0"))=$B223),1,0)),"")</f>
        <v/>
      </c>
      <c r="L223" s="124" t="str">
        <f>IF(PhieuBauCu!$B$2&gt;8,IF(LEN($B223)=0,"",IF(AND($B223&gt;0,VALUE(SUBSTITUTE($B223,"9","0"))=$B223),1,0)),"")</f>
        <v/>
      </c>
      <c r="M223" s="126">
        <f t="shared" si="7"/>
        <v>0</v>
      </c>
      <c r="N223" s="24">
        <f>IF(AND(M223&lt;=PhieuBauCu!$B$13,M223&gt;=1),1,0)</f>
        <v>0</v>
      </c>
    </row>
    <row r="224" spans="1:14" ht="28.5" customHeight="1" x14ac:dyDescent="0.25">
      <c r="A224" s="124">
        <v>218</v>
      </c>
      <c r="B224" s="1"/>
      <c r="C224" s="125" t="str">
        <f t="shared" si="6"/>
        <v/>
      </c>
      <c r="D224" s="124" t="str">
        <f>IF(PhieuBauCu!$B$2&gt;0,IF(LEN($B224)=0,"",IF(AND($B224&gt;0,VALUE(SUBSTITUTE($B224,"1","0"))=$B224),1,0)),"")</f>
        <v/>
      </c>
      <c r="E224" s="124" t="str">
        <f>IF(PhieuBauCu!$B$2&gt;1,IF(LEN($B224)=0,"",IF(AND($B224&gt;0,VALUE(SUBSTITUTE($B224,"2","0"))=$B224),1,0)),"")</f>
        <v/>
      </c>
      <c r="F224" s="124" t="str">
        <f>IF(PhieuBauCu!$B$2&gt;2,IF(LEN($B224)=0,"",IF(AND($B224&gt;0,VALUE(SUBSTITUTE($B224,"3","0"))=$B224),1,0)),"")</f>
        <v/>
      </c>
      <c r="G224" s="124" t="str">
        <f>IF(PhieuBauCu!$B$2&gt;3,IF(LEN($B224)=0,"",IF(AND($B224&gt;0,VALUE(SUBSTITUTE($B224,"4","0"))=$B224),1,0)),"")</f>
        <v/>
      </c>
      <c r="H224" s="124" t="str">
        <f>IF(PhieuBauCu!$B$2&gt;4,IF(LEN($B224)=0,"",IF(AND($B224&gt;0,VALUE(SUBSTITUTE($B224,"5","0"))=$B224),1,0)),"")</f>
        <v/>
      </c>
      <c r="I224" s="124" t="str">
        <f>IF(PhieuBauCu!$B$2&gt;5,IF(LEN($B224)=0,"",IF(AND($B224&gt;0,VALUE(SUBSTITUTE($B224,"6","0"))=$B224),1,0)),"")</f>
        <v/>
      </c>
      <c r="J224" s="124" t="str">
        <f>IF(PhieuBauCu!$B$2&gt;6,IF(LEN($B224)=0,"",IF(AND($B224&gt;0,VALUE(SUBSTITUTE($B224,"7","0"))=$B224),1,0)),"")</f>
        <v/>
      </c>
      <c r="K224" s="124" t="str">
        <f>IF(PhieuBauCu!$B$2&gt;7,IF(LEN($B224)=0,"",IF(AND($B224&gt;0,VALUE(SUBSTITUTE($B224,"8","0"))=$B224),1,0)),"")</f>
        <v/>
      </c>
      <c r="L224" s="124" t="str">
        <f>IF(PhieuBauCu!$B$2&gt;8,IF(LEN($B224)=0,"",IF(AND($B224&gt;0,VALUE(SUBSTITUTE($B224,"9","0"))=$B224),1,0)),"")</f>
        <v/>
      </c>
      <c r="M224" s="126">
        <f t="shared" si="7"/>
        <v>0</v>
      </c>
      <c r="N224" s="24">
        <f>IF(AND(M224&lt;=PhieuBauCu!$B$13,M224&gt;=1),1,0)</f>
        <v>0</v>
      </c>
    </row>
    <row r="225" spans="1:14" ht="28.5" customHeight="1" x14ac:dyDescent="0.25">
      <c r="A225" s="124">
        <v>219</v>
      </c>
      <c r="B225" s="1"/>
      <c r="C225" s="125" t="str">
        <f t="shared" si="6"/>
        <v/>
      </c>
      <c r="D225" s="124" t="str">
        <f>IF(PhieuBauCu!$B$2&gt;0,IF(LEN($B225)=0,"",IF(AND($B225&gt;0,VALUE(SUBSTITUTE($B225,"1","0"))=$B225),1,0)),"")</f>
        <v/>
      </c>
      <c r="E225" s="124" t="str">
        <f>IF(PhieuBauCu!$B$2&gt;1,IF(LEN($B225)=0,"",IF(AND($B225&gt;0,VALUE(SUBSTITUTE($B225,"2","0"))=$B225),1,0)),"")</f>
        <v/>
      </c>
      <c r="F225" s="124" t="str">
        <f>IF(PhieuBauCu!$B$2&gt;2,IF(LEN($B225)=0,"",IF(AND($B225&gt;0,VALUE(SUBSTITUTE($B225,"3","0"))=$B225),1,0)),"")</f>
        <v/>
      </c>
      <c r="G225" s="124" t="str">
        <f>IF(PhieuBauCu!$B$2&gt;3,IF(LEN($B225)=0,"",IF(AND($B225&gt;0,VALUE(SUBSTITUTE($B225,"4","0"))=$B225),1,0)),"")</f>
        <v/>
      </c>
      <c r="H225" s="124" t="str">
        <f>IF(PhieuBauCu!$B$2&gt;4,IF(LEN($B225)=0,"",IF(AND($B225&gt;0,VALUE(SUBSTITUTE($B225,"5","0"))=$B225),1,0)),"")</f>
        <v/>
      </c>
      <c r="I225" s="124" t="str">
        <f>IF(PhieuBauCu!$B$2&gt;5,IF(LEN($B225)=0,"",IF(AND($B225&gt;0,VALUE(SUBSTITUTE($B225,"6","0"))=$B225),1,0)),"")</f>
        <v/>
      </c>
      <c r="J225" s="124" t="str">
        <f>IF(PhieuBauCu!$B$2&gt;6,IF(LEN($B225)=0,"",IF(AND($B225&gt;0,VALUE(SUBSTITUTE($B225,"7","0"))=$B225),1,0)),"")</f>
        <v/>
      </c>
      <c r="K225" s="124" t="str">
        <f>IF(PhieuBauCu!$B$2&gt;7,IF(LEN($B225)=0,"",IF(AND($B225&gt;0,VALUE(SUBSTITUTE($B225,"8","0"))=$B225),1,0)),"")</f>
        <v/>
      </c>
      <c r="L225" s="124" t="str">
        <f>IF(PhieuBauCu!$B$2&gt;8,IF(LEN($B225)=0,"",IF(AND($B225&gt;0,VALUE(SUBSTITUTE($B225,"9","0"))=$B225),1,0)),"")</f>
        <v/>
      </c>
      <c r="M225" s="126">
        <f t="shared" si="7"/>
        <v>0</v>
      </c>
      <c r="N225" s="24">
        <f>IF(AND(M225&lt;=PhieuBauCu!$B$13,M225&gt;=1),1,0)</f>
        <v>0</v>
      </c>
    </row>
    <row r="226" spans="1:14" ht="28.5" customHeight="1" x14ac:dyDescent="0.25">
      <c r="A226" s="124">
        <v>220</v>
      </c>
      <c r="B226" s="1"/>
      <c r="C226" s="125" t="str">
        <f t="shared" si="6"/>
        <v/>
      </c>
      <c r="D226" s="124" t="str">
        <f>IF(PhieuBauCu!$B$2&gt;0,IF(LEN($B226)=0,"",IF(AND($B226&gt;0,VALUE(SUBSTITUTE($B226,"1","0"))=$B226),1,0)),"")</f>
        <v/>
      </c>
      <c r="E226" s="124" t="str">
        <f>IF(PhieuBauCu!$B$2&gt;1,IF(LEN($B226)=0,"",IF(AND($B226&gt;0,VALUE(SUBSTITUTE($B226,"2","0"))=$B226),1,0)),"")</f>
        <v/>
      </c>
      <c r="F226" s="124" t="str">
        <f>IF(PhieuBauCu!$B$2&gt;2,IF(LEN($B226)=0,"",IF(AND($B226&gt;0,VALUE(SUBSTITUTE($B226,"3","0"))=$B226),1,0)),"")</f>
        <v/>
      </c>
      <c r="G226" s="124" t="str">
        <f>IF(PhieuBauCu!$B$2&gt;3,IF(LEN($B226)=0,"",IF(AND($B226&gt;0,VALUE(SUBSTITUTE($B226,"4","0"))=$B226),1,0)),"")</f>
        <v/>
      </c>
      <c r="H226" s="124" t="str">
        <f>IF(PhieuBauCu!$B$2&gt;4,IF(LEN($B226)=0,"",IF(AND($B226&gt;0,VALUE(SUBSTITUTE($B226,"5","0"))=$B226),1,0)),"")</f>
        <v/>
      </c>
      <c r="I226" s="124" t="str">
        <f>IF(PhieuBauCu!$B$2&gt;5,IF(LEN($B226)=0,"",IF(AND($B226&gt;0,VALUE(SUBSTITUTE($B226,"6","0"))=$B226),1,0)),"")</f>
        <v/>
      </c>
      <c r="J226" s="124" t="str">
        <f>IF(PhieuBauCu!$B$2&gt;6,IF(LEN($B226)=0,"",IF(AND($B226&gt;0,VALUE(SUBSTITUTE($B226,"7","0"))=$B226),1,0)),"")</f>
        <v/>
      </c>
      <c r="K226" s="124" t="str">
        <f>IF(PhieuBauCu!$B$2&gt;7,IF(LEN($B226)=0,"",IF(AND($B226&gt;0,VALUE(SUBSTITUTE($B226,"8","0"))=$B226),1,0)),"")</f>
        <v/>
      </c>
      <c r="L226" s="124" t="str">
        <f>IF(PhieuBauCu!$B$2&gt;8,IF(LEN($B226)=0,"",IF(AND($B226&gt;0,VALUE(SUBSTITUTE($B226,"9","0"))=$B226),1,0)),"")</f>
        <v/>
      </c>
      <c r="M226" s="126">
        <f t="shared" si="7"/>
        <v>0</v>
      </c>
      <c r="N226" s="24">
        <f>IF(AND(M226&lt;=PhieuBauCu!$B$13,M226&gt;=1),1,0)</f>
        <v>0</v>
      </c>
    </row>
    <row r="227" spans="1:14" ht="28.5" customHeight="1" x14ac:dyDescent="0.25">
      <c r="A227" s="124">
        <v>221</v>
      </c>
      <c r="B227" s="1"/>
      <c r="C227" s="125" t="str">
        <f t="shared" si="6"/>
        <v/>
      </c>
      <c r="D227" s="124" t="str">
        <f>IF(PhieuBauCu!$B$2&gt;0,IF(LEN($B227)=0,"",IF(AND($B227&gt;0,VALUE(SUBSTITUTE($B227,"1","0"))=$B227),1,0)),"")</f>
        <v/>
      </c>
      <c r="E227" s="124" t="str">
        <f>IF(PhieuBauCu!$B$2&gt;1,IF(LEN($B227)=0,"",IF(AND($B227&gt;0,VALUE(SUBSTITUTE($B227,"2","0"))=$B227),1,0)),"")</f>
        <v/>
      </c>
      <c r="F227" s="124" t="str">
        <f>IF(PhieuBauCu!$B$2&gt;2,IF(LEN($B227)=0,"",IF(AND($B227&gt;0,VALUE(SUBSTITUTE($B227,"3","0"))=$B227),1,0)),"")</f>
        <v/>
      </c>
      <c r="G227" s="124" t="str">
        <f>IF(PhieuBauCu!$B$2&gt;3,IF(LEN($B227)=0,"",IF(AND($B227&gt;0,VALUE(SUBSTITUTE($B227,"4","0"))=$B227),1,0)),"")</f>
        <v/>
      </c>
      <c r="H227" s="124" t="str">
        <f>IF(PhieuBauCu!$B$2&gt;4,IF(LEN($B227)=0,"",IF(AND($B227&gt;0,VALUE(SUBSTITUTE($B227,"5","0"))=$B227),1,0)),"")</f>
        <v/>
      </c>
      <c r="I227" s="124" t="str">
        <f>IF(PhieuBauCu!$B$2&gt;5,IF(LEN($B227)=0,"",IF(AND($B227&gt;0,VALUE(SUBSTITUTE($B227,"6","0"))=$B227),1,0)),"")</f>
        <v/>
      </c>
      <c r="J227" s="124" t="str">
        <f>IF(PhieuBauCu!$B$2&gt;6,IF(LEN($B227)=0,"",IF(AND($B227&gt;0,VALUE(SUBSTITUTE($B227,"7","0"))=$B227),1,0)),"")</f>
        <v/>
      </c>
      <c r="K227" s="124" t="str">
        <f>IF(PhieuBauCu!$B$2&gt;7,IF(LEN($B227)=0,"",IF(AND($B227&gt;0,VALUE(SUBSTITUTE($B227,"8","0"))=$B227),1,0)),"")</f>
        <v/>
      </c>
      <c r="L227" s="124" t="str">
        <f>IF(PhieuBauCu!$B$2&gt;8,IF(LEN($B227)=0,"",IF(AND($B227&gt;0,VALUE(SUBSTITUTE($B227,"9","0"))=$B227),1,0)),"")</f>
        <v/>
      </c>
      <c r="M227" s="126">
        <f t="shared" si="7"/>
        <v>0</v>
      </c>
      <c r="N227" s="24">
        <f>IF(AND(M227&lt;=PhieuBauCu!$B$13,M227&gt;=1),1,0)</f>
        <v>0</v>
      </c>
    </row>
    <row r="228" spans="1:14" ht="28.5" customHeight="1" x14ac:dyDescent="0.25">
      <c r="A228" s="124">
        <v>222</v>
      </c>
      <c r="B228" s="1"/>
      <c r="C228" s="125" t="str">
        <f t="shared" si="6"/>
        <v/>
      </c>
      <c r="D228" s="124" t="str">
        <f>IF(PhieuBauCu!$B$2&gt;0,IF(LEN($B228)=0,"",IF(AND($B228&gt;0,VALUE(SUBSTITUTE($B228,"1","0"))=$B228),1,0)),"")</f>
        <v/>
      </c>
      <c r="E228" s="124" t="str">
        <f>IF(PhieuBauCu!$B$2&gt;1,IF(LEN($B228)=0,"",IF(AND($B228&gt;0,VALUE(SUBSTITUTE($B228,"2","0"))=$B228),1,0)),"")</f>
        <v/>
      </c>
      <c r="F228" s="124" t="str">
        <f>IF(PhieuBauCu!$B$2&gt;2,IF(LEN($B228)=0,"",IF(AND($B228&gt;0,VALUE(SUBSTITUTE($B228,"3","0"))=$B228),1,0)),"")</f>
        <v/>
      </c>
      <c r="G228" s="124" t="str">
        <f>IF(PhieuBauCu!$B$2&gt;3,IF(LEN($B228)=0,"",IF(AND($B228&gt;0,VALUE(SUBSTITUTE($B228,"4","0"))=$B228),1,0)),"")</f>
        <v/>
      </c>
      <c r="H228" s="124" t="str">
        <f>IF(PhieuBauCu!$B$2&gt;4,IF(LEN($B228)=0,"",IF(AND($B228&gt;0,VALUE(SUBSTITUTE($B228,"5","0"))=$B228),1,0)),"")</f>
        <v/>
      </c>
      <c r="I228" s="124" t="str">
        <f>IF(PhieuBauCu!$B$2&gt;5,IF(LEN($B228)=0,"",IF(AND($B228&gt;0,VALUE(SUBSTITUTE($B228,"6","0"))=$B228),1,0)),"")</f>
        <v/>
      </c>
      <c r="J228" s="124" t="str">
        <f>IF(PhieuBauCu!$B$2&gt;6,IF(LEN($B228)=0,"",IF(AND($B228&gt;0,VALUE(SUBSTITUTE($B228,"7","0"))=$B228),1,0)),"")</f>
        <v/>
      </c>
      <c r="K228" s="124" t="str">
        <f>IF(PhieuBauCu!$B$2&gt;7,IF(LEN($B228)=0,"",IF(AND($B228&gt;0,VALUE(SUBSTITUTE($B228,"8","0"))=$B228),1,0)),"")</f>
        <v/>
      </c>
      <c r="L228" s="124" t="str">
        <f>IF(PhieuBauCu!$B$2&gt;8,IF(LEN($B228)=0,"",IF(AND($B228&gt;0,VALUE(SUBSTITUTE($B228,"9","0"))=$B228),1,0)),"")</f>
        <v/>
      </c>
      <c r="M228" s="126">
        <f t="shared" si="7"/>
        <v>0</v>
      </c>
      <c r="N228" s="24">
        <f>IF(AND(M228&lt;=PhieuBauCu!$B$13,M228&gt;=1),1,0)</f>
        <v>0</v>
      </c>
    </row>
    <row r="229" spans="1:14" ht="28.5" customHeight="1" x14ac:dyDescent="0.25">
      <c r="A229" s="124">
        <v>223</v>
      </c>
      <c r="B229" s="1"/>
      <c r="C229" s="125" t="str">
        <f t="shared" si="6"/>
        <v/>
      </c>
      <c r="D229" s="124" t="str">
        <f>IF(PhieuBauCu!$B$2&gt;0,IF(LEN($B229)=0,"",IF(AND($B229&gt;0,VALUE(SUBSTITUTE($B229,"1","0"))=$B229),1,0)),"")</f>
        <v/>
      </c>
      <c r="E229" s="124" t="str">
        <f>IF(PhieuBauCu!$B$2&gt;1,IF(LEN($B229)=0,"",IF(AND($B229&gt;0,VALUE(SUBSTITUTE($B229,"2","0"))=$B229),1,0)),"")</f>
        <v/>
      </c>
      <c r="F229" s="124" t="str">
        <f>IF(PhieuBauCu!$B$2&gt;2,IF(LEN($B229)=0,"",IF(AND($B229&gt;0,VALUE(SUBSTITUTE($B229,"3","0"))=$B229),1,0)),"")</f>
        <v/>
      </c>
      <c r="G229" s="124" t="str">
        <f>IF(PhieuBauCu!$B$2&gt;3,IF(LEN($B229)=0,"",IF(AND($B229&gt;0,VALUE(SUBSTITUTE($B229,"4","0"))=$B229),1,0)),"")</f>
        <v/>
      </c>
      <c r="H229" s="124" t="str">
        <f>IF(PhieuBauCu!$B$2&gt;4,IF(LEN($B229)=0,"",IF(AND($B229&gt;0,VALUE(SUBSTITUTE($B229,"5","0"))=$B229),1,0)),"")</f>
        <v/>
      </c>
      <c r="I229" s="124" t="str">
        <f>IF(PhieuBauCu!$B$2&gt;5,IF(LEN($B229)=0,"",IF(AND($B229&gt;0,VALUE(SUBSTITUTE($B229,"6","0"))=$B229),1,0)),"")</f>
        <v/>
      </c>
      <c r="J229" s="124" t="str">
        <f>IF(PhieuBauCu!$B$2&gt;6,IF(LEN($B229)=0,"",IF(AND($B229&gt;0,VALUE(SUBSTITUTE($B229,"7","0"))=$B229),1,0)),"")</f>
        <v/>
      </c>
      <c r="K229" s="124" t="str">
        <f>IF(PhieuBauCu!$B$2&gt;7,IF(LEN($B229)=0,"",IF(AND($B229&gt;0,VALUE(SUBSTITUTE($B229,"8","0"))=$B229),1,0)),"")</f>
        <v/>
      </c>
      <c r="L229" s="124" t="str">
        <f>IF(PhieuBauCu!$B$2&gt;8,IF(LEN($B229)=0,"",IF(AND($B229&gt;0,VALUE(SUBSTITUTE($B229,"9","0"))=$B229),1,0)),"")</f>
        <v/>
      </c>
      <c r="M229" s="126">
        <f t="shared" si="7"/>
        <v>0</v>
      </c>
      <c r="N229" s="24">
        <f>IF(AND(M229&lt;=PhieuBauCu!$B$13,M229&gt;=1),1,0)</f>
        <v>0</v>
      </c>
    </row>
    <row r="230" spans="1:14" ht="28.5" customHeight="1" x14ac:dyDescent="0.25">
      <c r="A230" s="124">
        <v>224</v>
      </c>
      <c r="B230" s="1"/>
      <c r="C230" s="125" t="str">
        <f t="shared" si="6"/>
        <v/>
      </c>
      <c r="D230" s="124" t="str">
        <f>IF(PhieuBauCu!$B$2&gt;0,IF(LEN($B230)=0,"",IF(AND($B230&gt;0,VALUE(SUBSTITUTE($B230,"1","0"))=$B230),1,0)),"")</f>
        <v/>
      </c>
      <c r="E230" s="124" t="str">
        <f>IF(PhieuBauCu!$B$2&gt;1,IF(LEN($B230)=0,"",IF(AND($B230&gt;0,VALUE(SUBSTITUTE($B230,"2","0"))=$B230),1,0)),"")</f>
        <v/>
      </c>
      <c r="F230" s="124" t="str">
        <f>IF(PhieuBauCu!$B$2&gt;2,IF(LEN($B230)=0,"",IF(AND($B230&gt;0,VALUE(SUBSTITUTE($B230,"3","0"))=$B230),1,0)),"")</f>
        <v/>
      </c>
      <c r="G230" s="124" t="str">
        <f>IF(PhieuBauCu!$B$2&gt;3,IF(LEN($B230)=0,"",IF(AND($B230&gt;0,VALUE(SUBSTITUTE($B230,"4","0"))=$B230),1,0)),"")</f>
        <v/>
      </c>
      <c r="H230" s="124" t="str">
        <f>IF(PhieuBauCu!$B$2&gt;4,IF(LEN($B230)=0,"",IF(AND($B230&gt;0,VALUE(SUBSTITUTE($B230,"5","0"))=$B230),1,0)),"")</f>
        <v/>
      </c>
      <c r="I230" s="124" t="str">
        <f>IF(PhieuBauCu!$B$2&gt;5,IF(LEN($B230)=0,"",IF(AND($B230&gt;0,VALUE(SUBSTITUTE($B230,"6","0"))=$B230),1,0)),"")</f>
        <v/>
      </c>
      <c r="J230" s="124" t="str">
        <f>IF(PhieuBauCu!$B$2&gt;6,IF(LEN($B230)=0,"",IF(AND($B230&gt;0,VALUE(SUBSTITUTE($B230,"7","0"))=$B230),1,0)),"")</f>
        <v/>
      </c>
      <c r="K230" s="124" t="str">
        <f>IF(PhieuBauCu!$B$2&gt;7,IF(LEN($B230)=0,"",IF(AND($B230&gt;0,VALUE(SUBSTITUTE($B230,"8","0"))=$B230),1,0)),"")</f>
        <v/>
      </c>
      <c r="L230" s="124" t="str">
        <f>IF(PhieuBauCu!$B$2&gt;8,IF(LEN($B230)=0,"",IF(AND($B230&gt;0,VALUE(SUBSTITUTE($B230,"9","0"))=$B230),1,0)),"")</f>
        <v/>
      </c>
      <c r="M230" s="126">
        <f t="shared" si="7"/>
        <v>0</v>
      </c>
      <c r="N230" s="24">
        <f>IF(AND(M230&lt;=PhieuBauCu!$B$13,M230&gt;=1),1,0)</f>
        <v>0</v>
      </c>
    </row>
    <row r="231" spans="1:14" ht="28.5" customHeight="1" x14ac:dyDescent="0.25">
      <c r="A231" s="124">
        <v>225</v>
      </c>
      <c r="B231" s="1"/>
      <c r="C231" s="125" t="str">
        <f t="shared" si="6"/>
        <v/>
      </c>
      <c r="D231" s="124" t="str">
        <f>IF(PhieuBauCu!$B$2&gt;0,IF(LEN($B231)=0,"",IF(AND($B231&gt;0,VALUE(SUBSTITUTE($B231,"1","0"))=$B231),1,0)),"")</f>
        <v/>
      </c>
      <c r="E231" s="124" t="str">
        <f>IF(PhieuBauCu!$B$2&gt;1,IF(LEN($B231)=0,"",IF(AND($B231&gt;0,VALUE(SUBSTITUTE($B231,"2","0"))=$B231),1,0)),"")</f>
        <v/>
      </c>
      <c r="F231" s="124" t="str">
        <f>IF(PhieuBauCu!$B$2&gt;2,IF(LEN($B231)=0,"",IF(AND($B231&gt;0,VALUE(SUBSTITUTE($B231,"3","0"))=$B231),1,0)),"")</f>
        <v/>
      </c>
      <c r="G231" s="124" t="str">
        <f>IF(PhieuBauCu!$B$2&gt;3,IF(LEN($B231)=0,"",IF(AND($B231&gt;0,VALUE(SUBSTITUTE($B231,"4","0"))=$B231),1,0)),"")</f>
        <v/>
      </c>
      <c r="H231" s="124" t="str">
        <f>IF(PhieuBauCu!$B$2&gt;4,IF(LEN($B231)=0,"",IF(AND($B231&gt;0,VALUE(SUBSTITUTE($B231,"5","0"))=$B231),1,0)),"")</f>
        <v/>
      </c>
      <c r="I231" s="124" t="str">
        <f>IF(PhieuBauCu!$B$2&gt;5,IF(LEN($B231)=0,"",IF(AND($B231&gt;0,VALUE(SUBSTITUTE($B231,"6","0"))=$B231),1,0)),"")</f>
        <v/>
      </c>
      <c r="J231" s="124" t="str">
        <f>IF(PhieuBauCu!$B$2&gt;6,IF(LEN($B231)=0,"",IF(AND($B231&gt;0,VALUE(SUBSTITUTE($B231,"7","0"))=$B231),1,0)),"")</f>
        <v/>
      </c>
      <c r="K231" s="124" t="str">
        <f>IF(PhieuBauCu!$B$2&gt;7,IF(LEN($B231)=0,"",IF(AND($B231&gt;0,VALUE(SUBSTITUTE($B231,"8","0"))=$B231),1,0)),"")</f>
        <v/>
      </c>
      <c r="L231" s="124" t="str">
        <f>IF(PhieuBauCu!$B$2&gt;8,IF(LEN($B231)=0,"",IF(AND($B231&gt;0,VALUE(SUBSTITUTE($B231,"9","0"))=$B231),1,0)),"")</f>
        <v/>
      </c>
      <c r="M231" s="126">
        <f t="shared" si="7"/>
        <v>0</v>
      </c>
      <c r="N231" s="24">
        <f>IF(AND(M231&lt;=PhieuBauCu!$B$13,M231&gt;=1),1,0)</f>
        <v>0</v>
      </c>
    </row>
    <row r="232" spans="1:14" ht="28.5" customHeight="1" x14ac:dyDescent="0.25">
      <c r="A232" s="124">
        <v>226</v>
      </c>
      <c r="B232" s="1"/>
      <c r="C232" s="125" t="str">
        <f t="shared" si="6"/>
        <v/>
      </c>
      <c r="D232" s="124" t="str">
        <f>IF(PhieuBauCu!$B$2&gt;0,IF(LEN($B232)=0,"",IF(AND($B232&gt;0,VALUE(SUBSTITUTE($B232,"1","0"))=$B232),1,0)),"")</f>
        <v/>
      </c>
      <c r="E232" s="124" t="str">
        <f>IF(PhieuBauCu!$B$2&gt;1,IF(LEN($B232)=0,"",IF(AND($B232&gt;0,VALUE(SUBSTITUTE($B232,"2","0"))=$B232),1,0)),"")</f>
        <v/>
      </c>
      <c r="F232" s="124" t="str">
        <f>IF(PhieuBauCu!$B$2&gt;2,IF(LEN($B232)=0,"",IF(AND($B232&gt;0,VALUE(SUBSTITUTE($B232,"3","0"))=$B232),1,0)),"")</f>
        <v/>
      </c>
      <c r="G232" s="124" t="str">
        <f>IF(PhieuBauCu!$B$2&gt;3,IF(LEN($B232)=0,"",IF(AND($B232&gt;0,VALUE(SUBSTITUTE($B232,"4","0"))=$B232),1,0)),"")</f>
        <v/>
      </c>
      <c r="H232" s="124" t="str">
        <f>IF(PhieuBauCu!$B$2&gt;4,IF(LEN($B232)=0,"",IF(AND($B232&gt;0,VALUE(SUBSTITUTE($B232,"5","0"))=$B232),1,0)),"")</f>
        <v/>
      </c>
      <c r="I232" s="124" t="str">
        <f>IF(PhieuBauCu!$B$2&gt;5,IF(LEN($B232)=0,"",IF(AND($B232&gt;0,VALUE(SUBSTITUTE($B232,"6","0"))=$B232),1,0)),"")</f>
        <v/>
      </c>
      <c r="J232" s="124" t="str">
        <f>IF(PhieuBauCu!$B$2&gt;6,IF(LEN($B232)=0,"",IF(AND($B232&gt;0,VALUE(SUBSTITUTE($B232,"7","0"))=$B232),1,0)),"")</f>
        <v/>
      </c>
      <c r="K232" s="124" t="str">
        <f>IF(PhieuBauCu!$B$2&gt;7,IF(LEN($B232)=0,"",IF(AND($B232&gt;0,VALUE(SUBSTITUTE($B232,"8","0"))=$B232),1,0)),"")</f>
        <v/>
      </c>
      <c r="L232" s="124" t="str">
        <f>IF(PhieuBauCu!$B$2&gt;8,IF(LEN($B232)=0,"",IF(AND($B232&gt;0,VALUE(SUBSTITUTE($B232,"9","0"))=$B232),1,0)),"")</f>
        <v/>
      </c>
      <c r="M232" s="126">
        <f t="shared" si="7"/>
        <v>0</v>
      </c>
      <c r="N232" s="24">
        <f>IF(AND(M232&lt;=PhieuBauCu!$B$13,M232&gt;=1),1,0)</f>
        <v>0</v>
      </c>
    </row>
    <row r="233" spans="1:14" ht="28.5" customHeight="1" x14ac:dyDescent="0.25">
      <c r="A233" s="124">
        <v>227</v>
      </c>
      <c r="B233" s="1"/>
      <c r="C233" s="125" t="str">
        <f t="shared" si="6"/>
        <v/>
      </c>
      <c r="D233" s="124" t="str">
        <f>IF(PhieuBauCu!$B$2&gt;0,IF(LEN($B233)=0,"",IF(AND($B233&gt;0,VALUE(SUBSTITUTE($B233,"1","0"))=$B233),1,0)),"")</f>
        <v/>
      </c>
      <c r="E233" s="124" t="str">
        <f>IF(PhieuBauCu!$B$2&gt;1,IF(LEN($B233)=0,"",IF(AND($B233&gt;0,VALUE(SUBSTITUTE($B233,"2","0"))=$B233),1,0)),"")</f>
        <v/>
      </c>
      <c r="F233" s="124" t="str">
        <f>IF(PhieuBauCu!$B$2&gt;2,IF(LEN($B233)=0,"",IF(AND($B233&gt;0,VALUE(SUBSTITUTE($B233,"3","0"))=$B233),1,0)),"")</f>
        <v/>
      </c>
      <c r="G233" s="124" t="str">
        <f>IF(PhieuBauCu!$B$2&gt;3,IF(LEN($B233)=0,"",IF(AND($B233&gt;0,VALUE(SUBSTITUTE($B233,"4","0"))=$B233),1,0)),"")</f>
        <v/>
      </c>
      <c r="H233" s="124" t="str">
        <f>IF(PhieuBauCu!$B$2&gt;4,IF(LEN($B233)=0,"",IF(AND($B233&gt;0,VALUE(SUBSTITUTE($B233,"5","0"))=$B233),1,0)),"")</f>
        <v/>
      </c>
      <c r="I233" s="124" t="str">
        <f>IF(PhieuBauCu!$B$2&gt;5,IF(LEN($B233)=0,"",IF(AND($B233&gt;0,VALUE(SUBSTITUTE($B233,"6","0"))=$B233),1,0)),"")</f>
        <v/>
      </c>
      <c r="J233" s="124" t="str">
        <f>IF(PhieuBauCu!$B$2&gt;6,IF(LEN($B233)=0,"",IF(AND($B233&gt;0,VALUE(SUBSTITUTE($B233,"7","0"))=$B233),1,0)),"")</f>
        <v/>
      </c>
      <c r="K233" s="124" t="str">
        <f>IF(PhieuBauCu!$B$2&gt;7,IF(LEN($B233)=0,"",IF(AND($B233&gt;0,VALUE(SUBSTITUTE($B233,"8","0"))=$B233),1,0)),"")</f>
        <v/>
      </c>
      <c r="L233" s="124" t="str">
        <f>IF(PhieuBauCu!$B$2&gt;8,IF(LEN($B233)=0,"",IF(AND($B233&gt;0,VALUE(SUBSTITUTE($B233,"9","0"))=$B233),1,0)),"")</f>
        <v/>
      </c>
      <c r="M233" s="126">
        <f t="shared" si="7"/>
        <v>0</v>
      </c>
      <c r="N233" s="24">
        <f>IF(AND(M233&lt;=PhieuBauCu!$B$13,M233&gt;=1),1,0)</f>
        <v>0</v>
      </c>
    </row>
    <row r="234" spans="1:14" ht="42.75" customHeight="1" x14ac:dyDescent="0.25">
      <c r="A234" s="127" t="s">
        <v>3</v>
      </c>
      <c r="B234" s="128">
        <f>COUNT(B7:B233)</f>
        <v>114</v>
      </c>
      <c r="C234" s="128">
        <f t="array" ref="C234">SUM(IF($C$7:$C$233="Not Ok",1,0))</f>
        <v>13</v>
      </c>
      <c r="D234" s="128">
        <f t="shared" ref="D234:N234" si="8">SUM(D7:D233)</f>
        <v>10</v>
      </c>
      <c r="E234" s="128">
        <f t="shared" si="8"/>
        <v>3</v>
      </c>
      <c r="F234" s="128">
        <f t="shared" si="8"/>
        <v>16</v>
      </c>
      <c r="G234" s="128">
        <f t="shared" si="8"/>
        <v>30</v>
      </c>
      <c r="H234" s="128">
        <f t="shared" si="8"/>
        <v>43</v>
      </c>
      <c r="I234" s="128">
        <f t="shared" si="8"/>
        <v>47</v>
      </c>
      <c r="J234" s="128">
        <f t="shared" si="8"/>
        <v>55</v>
      </c>
      <c r="K234" s="128">
        <f t="shared" si="8"/>
        <v>78</v>
      </c>
      <c r="L234" s="128">
        <f t="shared" si="8"/>
        <v>99</v>
      </c>
      <c r="M234" s="128">
        <f t="shared" si="8"/>
        <v>381</v>
      </c>
      <c r="N234" s="24">
        <f t="shared" si="8"/>
        <v>101</v>
      </c>
    </row>
  </sheetData>
  <sheetProtection algorithmName="SHA-512" hashValue="g3KOG2K9PQAaXkc3pvFBBWQ5dVGxN6knqIJzfMJs2MUGnpe8Hz45SXqa93iIyd0kVoAsOgKqKFADzGdKAK0oxA==" saltValue="DQcIXJ8/mGhKnwEekTyLNA==" spinCount="100000" sheet="1" selectLockedCells="1"/>
  <protectedRanges>
    <protectedRange password="CF7A" sqref="C3:L6" name="Range1" securityDescriptor="O:WDG:WDD:(A;;CC;;;WD)"/>
  </protectedRanges>
  <mergeCells count="7">
    <mergeCell ref="A2:A6"/>
    <mergeCell ref="B2:B6"/>
    <mergeCell ref="D6:L6"/>
    <mergeCell ref="G5:I5"/>
    <mergeCell ref="C5:D5"/>
    <mergeCell ref="E5:F5"/>
    <mergeCell ref="J5:L5"/>
  </mergeCells>
  <phoneticPr fontId="0" type="noConversion"/>
  <conditionalFormatting sqref="C7:C233">
    <cfRule type="cellIs" dxfId="28" priority="1" operator="equal">
      <formula>"Ok"</formula>
    </cfRule>
    <cfRule type="cellIs" dxfId="27" priority="2" operator="equal">
      <formula>"Not Ok"</formula>
    </cfRule>
  </conditionalFormatting>
  <printOptions horizontalCentered="1"/>
  <pageMargins left="0.17" right="0.17" top="0.31496062992126" bottom="0.44" header="0.23622047244094499" footer="0.17"/>
  <pageSetup paperSize="9" orientation="landscape" r:id="rId1"/>
  <headerFooter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20"/>
  <sheetViews>
    <sheetView workbookViewId="0">
      <selection activeCell="B6" sqref="B6"/>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2.44140625" style="2" hidden="1" customWidth="1"/>
    <col min="15" max="16384" width="9.109375" style="2"/>
  </cols>
  <sheetData>
    <row r="1" spans="1:14" ht="105" customHeight="1" x14ac:dyDescent="0.25">
      <c r="A1" s="198" t="s">
        <v>0</v>
      </c>
      <c r="B1" s="199" t="s">
        <v>1</v>
      </c>
      <c r="C1" s="115" t="s">
        <v>2</v>
      </c>
      <c r="D1" s="116" t="str">
        <f>Bang1!D2</f>
        <v>Võ Đức Ân</v>
      </c>
      <c r="E1" s="116" t="str">
        <f>Bang1!E2</f>
        <v>Hồ văn Công</v>
      </c>
      <c r="F1" s="116" t="str">
        <f>Bang1!F2</f>
        <v>Nguyễn Công Kha</v>
      </c>
      <c r="G1" s="116" t="str">
        <f>Bang1!G2</f>
        <v>Nguyễn Tấn Khôi</v>
      </c>
      <c r="H1" s="116" t="str">
        <f>Bang1!H2</f>
        <v>Lê Viết Mẫn</v>
      </c>
      <c r="I1" s="116" t="str">
        <f>Bang1!I2</f>
        <v>Hồ Ngọc Nghĩa</v>
      </c>
      <c r="J1" s="116" t="str">
        <f>Bang1!J2</f>
        <v>Lê Văn Trung</v>
      </c>
      <c r="K1" s="116" t="str">
        <f>Bang1!K2</f>
        <v>Phạm Minh Tuấn</v>
      </c>
      <c r="L1" s="116" t="str">
        <f>Bang1!L2</f>
        <v>Bùi Anh Vũ</v>
      </c>
      <c r="M1" s="117" t="s">
        <v>7</v>
      </c>
    </row>
    <row r="2" spans="1:14" ht="23.25" customHeight="1" x14ac:dyDescent="0.25">
      <c r="A2" s="198"/>
      <c r="B2" s="199"/>
      <c r="C2" s="118" t="s">
        <v>32</v>
      </c>
      <c r="D2" s="119">
        <f>Bang1!D3</f>
        <v>10</v>
      </c>
      <c r="E2" s="119">
        <f>Bang1!E3</f>
        <v>3</v>
      </c>
      <c r="F2" s="119">
        <f>Bang1!F3</f>
        <v>16</v>
      </c>
      <c r="G2" s="119">
        <f>Bang1!G3</f>
        <v>30</v>
      </c>
      <c r="H2" s="119">
        <f>Bang1!H3</f>
        <v>43</v>
      </c>
      <c r="I2" s="119">
        <f>Bang1!I3</f>
        <v>47</v>
      </c>
      <c r="J2" s="119">
        <f>Bang1!J3</f>
        <v>55</v>
      </c>
      <c r="K2" s="119">
        <f>Bang1!K3</f>
        <v>78</v>
      </c>
      <c r="L2" s="119">
        <f>Bang1!L3</f>
        <v>99</v>
      </c>
      <c r="M2" s="129">
        <f>SUM(D2:L2)</f>
        <v>381</v>
      </c>
    </row>
    <row r="3" spans="1:14" ht="23.25" customHeight="1" x14ac:dyDescent="0.25">
      <c r="A3" s="198"/>
      <c r="B3" s="199"/>
      <c r="C3" s="118" t="s">
        <v>34</v>
      </c>
      <c r="D3" s="119">
        <f>Bang1!D4</f>
        <v>91</v>
      </c>
      <c r="E3" s="119">
        <f>Bang1!E4</f>
        <v>98</v>
      </c>
      <c r="F3" s="119">
        <f>Bang1!F4</f>
        <v>85</v>
      </c>
      <c r="G3" s="119">
        <f>Bang1!G4</f>
        <v>71</v>
      </c>
      <c r="H3" s="119">
        <f>Bang1!H4</f>
        <v>58</v>
      </c>
      <c r="I3" s="119">
        <f>Bang1!I4</f>
        <v>54</v>
      </c>
      <c r="J3" s="119">
        <f>Bang1!J4</f>
        <v>46</v>
      </c>
      <c r="K3" s="119">
        <f>Bang1!K4</f>
        <v>23</v>
      </c>
      <c r="L3" s="119">
        <f>Bang1!L4</f>
        <v>2</v>
      </c>
      <c r="M3" s="129">
        <f>SUM(D3:L3)</f>
        <v>528</v>
      </c>
    </row>
    <row r="4" spans="1:14" ht="23.25" customHeight="1" x14ac:dyDescent="0.25">
      <c r="A4" s="198"/>
      <c r="B4" s="199"/>
      <c r="C4" s="204" t="s">
        <v>33</v>
      </c>
      <c r="D4" s="205"/>
      <c r="E4" s="206">
        <f>Bang1!E5</f>
        <v>114</v>
      </c>
      <c r="F4" s="207"/>
      <c r="G4" s="202"/>
      <c r="H4" s="202"/>
      <c r="I4" s="203"/>
      <c r="J4" s="208" t="s">
        <v>37</v>
      </c>
      <c r="K4" s="209"/>
      <c r="L4" s="210"/>
      <c r="M4" s="121">
        <f t="array" ref="M4">SUM(IF(LEN($B$6:$B$19)&gt;0,1,0)* IF($N$6:$N$19=0,1,0))</f>
        <v>0</v>
      </c>
    </row>
    <row r="5" spans="1:14" ht="23.25" customHeight="1" x14ac:dyDescent="0.25">
      <c r="A5" s="198"/>
      <c r="B5" s="199"/>
      <c r="C5" s="122" t="s">
        <v>35</v>
      </c>
      <c r="D5" s="201">
        <f>Bang1!D6</f>
        <v>101</v>
      </c>
      <c r="E5" s="211"/>
      <c r="F5" s="211"/>
      <c r="G5" s="211"/>
      <c r="H5" s="211"/>
      <c r="I5" s="211"/>
      <c r="J5" s="211"/>
      <c r="K5" s="211"/>
      <c r="L5" s="211"/>
      <c r="M5" s="123"/>
    </row>
    <row r="6" spans="1:14" ht="28.5" customHeight="1" x14ac:dyDescent="0.25">
      <c r="A6" s="124">
        <v>1</v>
      </c>
      <c r="B6" s="1"/>
      <c r="C6" s="125" t="str">
        <f>IF(LEN(B6)&gt;0,IF(N6=1,"Ok","Not Ok"),"")</f>
        <v/>
      </c>
      <c r="D6" s="124" t="str">
        <f>IF(PhieuBauCu!$B$2&gt;0,IF(LEN($B6)=0,"",IF(AND($B6&gt;0,VALUE(SUBSTITUTE($B6,"1","0"))=$B6),1,0)),"")</f>
        <v/>
      </c>
      <c r="E6" s="124" t="str">
        <f>IF(PhieuBauCu!$B$2&gt;1,IF(LEN($B6)=0,"",IF(AND($B6&gt;0,VALUE(SUBSTITUTE($B6,"2","0"))=$B6),1,0)),"")</f>
        <v/>
      </c>
      <c r="F6" s="124" t="str">
        <f>IF(PhieuBauCu!$B$2&gt;2,IF(LEN($B6)=0,"",IF(AND($B6&gt;0,VALUE(SUBSTITUTE($B6,"3","0"))=$B6),1,0)),"")</f>
        <v/>
      </c>
      <c r="G6" s="124" t="str">
        <f>IF(PhieuBauCu!$B$2&gt;3,IF(LEN($B6)=0,"",IF(AND($B6&gt;0,VALUE(SUBSTITUTE($B6,"4","0"))=$B6),1,0)),"")</f>
        <v/>
      </c>
      <c r="H6" s="124" t="str">
        <f>IF(PhieuBauCu!$B$2&gt;4,IF(LEN($B6)=0,"",IF(AND($B6&gt;0,VALUE(SUBSTITUTE($B6,"5","0"))=$B6),1,0)),"")</f>
        <v/>
      </c>
      <c r="I6" s="124" t="str">
        <f>IF(PhieuBauCu!$B$2&gt;5,IF(LEN($B6)=0,"",IF(AND($B6&gt;0,VALUE(SUBSTITUTE($B6,"6","0"))=$B6),1,0)),"")</f>
        <v/>
      </c>
      <c r="J6" s="124" t="str">
        <f>IF(PhieuBauCu!$B$2&gt;6,IF(LEN($B6)=0,"",IF(AND($B6&gt;0,VALUE(SUBSTITUTE($B6,"7","0"))=$B6),1,0)),"")</f>
        <v/>
      </c>
      <c r="K6" s="124" t="str">
        <f>IF(PhieuBauCu!$B$2&gt;7,IF(LEN($B6)=0,"",IF(AND($B6&gt;0,VALUE(SUBSTITUTE($B6,"8","0"))=$B6),1,0)),"")</f>
        <v/>
      </c>
      <c r="L6" s="124" t="str">
        <f>IF(PhieuBauCu!$B$2&gt;8,IF(LEN($B6)=0,"",IF(AND($B6&gt;0,VALUE(SUBSTITUTE($B6,"9","0"))=$B6),1,0)),"")</f>
        <v/>
      </c>
      <c r="M6" s="126">
        <f>SUMIF(D6:L6,1)</f>
        <v>0</v>
      </c>
      <c r="N6" s="24">
        <f>IF(AND(M6&lt;=PhieuBauCu!$B$13,M6&gt;=1),1,0)</f>
        <v>0</v>
      </c>
    </row>
    <row r="7" spans="1:14" ht="28.5" customHeight="1" x14ac:dyDescent="0.25">
      <c r="A7" s="124">
        <v>2</v>
      </c>
      <c r="B7" s="1"/>
      <c r="C7" s="125" t="str">
        <f t="shared" ref="C7:C19" si="0">IF(LEN(B7)&gt;0,IF(N7=1,"Ok","Not Ok"),"")</f>
        <v/>
      </c>
      <c r="D7" s="124" t="str">
        <f>IF(PhieuBauCu!$B$2&gt;0,IF(LEN($B7)=0,"",IF(AND($B7&gt;0,VALUE(SUBSTITUTE($B7,"1","0"))=$B7),1,0)),"")</f>
        <v/>
      </c>
      <c r="E7" s="124" t="str">
        <f>IF(PhieuBauCu!$B$2&gt;1,IF(LEN($B7)=0,"",IF(AND($B7&gt;0,VALUE(SUBSTITUTE($B7,"2","0"))=$B7),1,0)),"")</f>
        <v/>
      </c>
      <c r="F7" s="124" t="str">
        <f>IF(PhieuBauCu!$B$2&gt;2,IF(LEN($B7)=0,"",IF(AND($B7&gt;0,VALUE(SUBSTITUTE($B7,"3","0"))=$B7),1,0)),"")</f>
        <v/>
      </c>
      <c r="G7" s="124" t="str">
        <f>IF(PhieuBauCu!$B$2&gt;3,IF(LEN($B7)=0,"",IF(AND($B7&gt;0,VALUE(SUBSTITUTE($B7,"4","0"))=$B7),1,0)),"")</f>
        <v/>
      </c>
      <c r="H7" s="124" t="str">
        <f>IF(PhieuBauCu!$B$2&gt;4,IF(LEN($B7)=0,"",IF(AND($B7&gt;0,VALUE(SUBSTITUTE($B7,"5","0"))=$B7),1,0)),"")</f>
        <v/>
      </c>
      <c r="I7" s="124" t="str">
        <f>IF(PhieuBauCu!$B$2&gt;5,IF(LEN($B7)=0,"",IF(AND($B7&gt;0,VALUE(SUBSTITUTE($B7,"6","0"))=$B7),1,0)),"")</f>
        <v/>
      </c>
      <c r="J7" s="124" t="str">
        <f>IF(PhieuBauCu!$B$2&gt;6,IF(LEN($B7)=0,"",IF(AND($B7&gt;0,VALUE(SUBSTITUTE($B7,"7","0"))=$B7),1,0)),"")</f>
        <v/>
      </c>
      <c r="K7" s="124" t="str">
        <f>IF(PhieuBauCu!$B$2&gt;7,IF(LEN($B7)=0,"",IF(AND($B7&gt;0,VALUE(SUBSTITUTE($B7,"8","0"))=$B7),1,0)),"")</f>
        <v/>
      </c>
      <c r="L7" s="124" t="str">
        <f>IF(PhieuBauCu!$B$2&gt;8,IF(LEN($B7)=0,"",IF(AND($B7&gt;0,VALUE(SUBSTITUTE($B7,"9","0"))=$B7),1,0)),"")</f>
        <v/>
      </c>
      <c r="M7" s="126">
        <f t="shared" ref="M7:M19" si="1">SUMIF(D7:L7,1)</f>
        <v>0</v>
      </c>
      <c r="N7" s="24">
        <f>IF(AND(M7&lt;=PhieuBauCu!$B$13,M7&gt;=1),1,0)</f>
        <v>0</v>
      </c>
    </row>
    <row r="8" spans="1:14" ht="28.5" customHeight="1" x14ac:dyDescent="0.25">
      <c r="A8" s="124">
        <v>3</v>
      </c>
      <c r="B8" s="1"/>
      <c r="C8" s="125" t="str">
        <f t="shared" si="0"/>
        <v/>
      </c>
      <c r="D8" s="124" t="str">
        <f>IF(PhieuBauCu!$B$2&gt;0,IF(LEN($B8)=0,"",IF(AND($B8&gt;0,VALUE(SUBSTITUTE($B8,"1","0"))=$B8),1,0)),"")</f>
        <v/>
      </c>
      <c r="E8" s="124" t="str">
        <f>IF(PhieuBauCu!$B$2&gt;1,IF(LEN($B8)=0,"",IF(AND($B8&gt;0,VALUE(SUBSTITUTE($B8,"2","0"))=$B8),1,0)),"")</f>
        <v/>
      </c>
      <c r="F8" s="124" t="str">
        <f>IF(PhieuBauCu!$B$2&gt;2,IF(LEN($B8)=0,"",IF(AND($B8&gt;0,VALUE(SUBSTITUTE($B8,"3","0"))=$B8),1,0)),"")</f>
        <v/>
      </c>
      <c r="G8" s="124" t="str">
        <f>IF(PhieuBauCu!$B$2&gt;3,IF(LEN($B8)=0,"",IF(AND($B8&gt;0,VALUE(SUBSTITUTE($B8,"4","0"))=$B8),1,0)),"")</f>
        <v/>
      </c>
      <c r="H8" s="124" t="str">
        <f>IF(PhieuBauCu!$B$2&gt;4,IF(LEN($B8)=0,"",IF(AND($B8&gt;0,VALUE(SUBSTITUTE($B8,"5","0"))=$B8),1,0)),"")</f>
        <v/>
      </c>
      <c r="I8" s="124" t="str">
        <f>IF(PhieuBauCu!$B$2&gt;5,IF(LEN($B8)=0,"",IF(AND($B8&gt;0,VALUE(SUBSTITUTE($B8,"6","0"))=$B8),1,0)),"")</f>
        <v/>
      </c>
      <c r="J8" s="124" t="str">
        <f>IF(PhieuBauCu!$B$2&gt;6,IF(LEN($B8)=0,"",IF(AND($B8&gt;0,VALUE(SUBSTITUTE($B8,"7","0"))=$B8),1,0)),"")</f>
        <v/>
      </c>
      <c r="K8" s="124" t="str">
        <f>IF(PhieuBauCu!$B$2&gt;7,IF(LEN($B8)=0,"",IF(AND($B8&gt;0,VALUE(SUBSTITUTE($B8,"8","0"))=$B8),1,0)),"")</f>
        <v/>
      </c>
      <c r="L8" s="124" t="str">
        <f>IF(PhieuBauCu!$B$2&gt;8,IF(LEN($B8)=0,"",IF(AND($B8&gt;0,VALUE(SUBSTITUTE($B8,"9","0"))=$B8),1,0)),"")</f>
        <v/>
      </c>
      <c r="M8" s="126">
        <f t="shared" si="1"/>
        <v>0</v>
      </c>
      <c r="N8" s="24">
        <f>IF(AND(M8&lt;=PhieuBauCu!$B$13,M8&gt;=1),1,0)</f>
        <v>0</v>
      </c>
    </row>
    <row r="9" spans="1:14" ht="28.5" customHeight="1" x14ac:dyDescent="0.25">
      <c r="A9" s="124">
        <v>4</v>
      </c>
      <c r="B9" s="1"/>
      <c r="C9" s="125" t="str">
        <f t="shared" si="0"/>
        <v/>
      </c>
      <c r="D9" s="124" t="str">
        <f>IF(PhieuBauCu!$B$2&gt;0,IF(LEN($B9)=0,"",IF(AND($B9&gt;0,VALUE(SUBSTITUTE($B9,"1","0"))=$B9),1,0)),"")</f>
        <v/>
      </c>
      <c r="E9" s="124" t="str">
        <f>IF(PhieuBauCu!$B$2&gt;1,IF(LEN($B9)=0,"",IF(AND($B9&gt;0,VALUE(SUBSTITUTE($B9,"2","0"))=$B9),1,0)),"")</f>
        <v/>
      </c>
      <c r="F9" s="124" t="str">
        <f>IF(PhieuBauCu!$B$2&gt;2,IF(LEN($B9)=0,"",IF(AND($B9&gt;0,VALUE(SUBSTITUTE($B9,"3","0"))=$B9),1,0)),"")</f>
        <v/>
      </c>
      <c r="G9" s="124" t="str">
        <f>IF(PhieuBauCu!$B$2&gt;3,IF(LEN($B9)=0,"",IF(AND($B9&gt;0,VALUE(SUBSTITUTE($B9,"4","0"))=$B9),1,0)),"")</f>
        <v/>
      </c>
      <c r="H9" s="124" t="str">
        <f>IF(PhieuBauCu!$B$2&gt;4,IF(LEN($B9)=0,"",IF(AND($B9&gt;0,VALUE(SUBSTITUTE($B9,"5","0"))=$B9),1,0)),"")</f>
        <v/>
      </c>
      <c r="I9" s="124" t="str">
        <f>IF(PhieuBauCu!$B$2&gt;5,IF(LEN($B9)=0,"",IF(AND($B9&gt;0,VALUE(SUBSTITUTE($B9,"6","0"))=$B9),1,0)),"")</f>
        <v/>
      </c>
      <c r="J9" s="124" t="str">
        <f>IF(PhieuBauCu!$B$2&gt;6,IF(LEN($B9)=0,"",IF(AND($B9&gt;0,VALUE(SUBSTITUTE($B9,"7","0"))=$B9),1,0)),"")</f>
        <v/>
      </c>
      <c r="K9" s="124" t="str">
        <f>IF(PhieuBauCu!$B$2&gt;7,IF(LEN($B9)=0,"",IF(AND($B9&gt;0,VALUE(SUBSTITUTE($B9,"8","0"))=$B9),1,0)),"")</f>
        <v/>
      </c>
      <c r="L9" s="124" t="str">
        <f>IF(PhieuBauCu!$B$2&gt;8,IF(LEN($B9)=0,"",IF(AND($B9&gt;0,VALUE(SUBSTITUTE($B9,"9","0"))=$B9),1,0)),"")</f>
        <v/>
      </c>
      <c r="M9" s="126">
        <f t="shared" si="1"/>
        <v>0</v>
      </c>
      <c r="N9" s="24">
        <f>IF(AND(M9&lt;=PhieuBauCu!$B$13,M9&gt;=1),1,0)</f>
        <v>0</v>
      </c>
    </row>
    <row r="10" spans="1:14" ht="28.5" customHeight="1" x14ac:dyDescent="0.25">
      <c r="A10" s="124">
        <v>5</v>
      </c>
      <c r="B10" s="1"/>
      <c r="C10" s="125" t="str">
        <f t="shared" si="0"/>
        <v/>
      </c>
      <c r="D10" s="124" t="str">
        <f>IF(PhieuBauCu!$B$2&gt;0,IF(LEN($B10)=0,"",IF(AND($B10&gt;0,VALUE(SUBSTITUTE($B10,"1","0"))=$B10),1,0)),"")</f>
        <v/>
      </c>
      <c r="E10" s="124" t="str">
        <f>IF(PhieuBauCu!$B$2&gt;1,IF(LEN($B10)=0,"",IF(AND($B10&gt;0,VALUE(SUBSTITUTE($B10,"2","0"))=$B10),1,0)),"")</f>
        <v/>
      </c>
      <c r="F10" s="124" t="str">
        <f>IF(PhieuBauCu!$B$2&gt;2,IF(LEN($B10)=0,"",IF(AND($B10&gt;0,VALUE(SUBSTITUTE($B10,"3","0"))=$B10),1,0)),"")</f>
        <v/>
      </c>
      <c r="G10" s="124" t="str">
        <f>IF(PhieuBauCu!$B$2&gt;3,IF(LEN($B10)=0,"",IF(AND($B10&gt;0,VALUE(SUBSTITUTE($B10,"4","0"))=$B10),1,0)),"")</f>
        <v/>
      </c>
      <c r="H10" s="124" t="str">
        <f>IF(PhieuBauCu!$B$2&gt;4,IF(LEN($B10)=0,"",IF(AND($B10&gt;0,VALUE(SUBSTITUTE($B10,"5","0"))=$B10),1,0)),"")</f>
        <v/>
      </c>
      <c r="I10" s="124" t="str">
        <f>IF(PhieuBauCu!$B$2&gt;5,IF(LEN($B10)=0,"",IF(AND($B10&gt;0,VALUE(SUBSTITUTE($B10,"6","0"))=$B10),1,0)),"")</f>
        <v/>
      </c>
      <c r="J10" s="124" t="str">
        <f>IF(PhieuBauCu!$B$2&gt;6,IF(LEN($B10)=0,"",IF(AND($B10&gt;0,VALUE(SUBSTITUTE($B10,"7","0"))=$B10),1,0)),"")</f>
        <v/>
      </c>
      <c r="K10" s="124" t="str">
        <f>IF(PhieuBauCu!$B$2&gt;7,IF(LEN($B10)=0,"",IF(AND($B10&gt;0,VALUE(SUBSTITUTE($B10,"8","0"))=$B10),1,0)),"")</f>
        <v/>
      </c>
      <c r="L10" s="124" t="str">
        <f>IF(PhieuBauCu!$B$2&gt;8,IF(LEN($B10)=0,"",IF(AND($B10&gt;0,VALUE(SUBSTITUTE($B10,"9","0"))=$B10),1,0)),"")</f>
        <v/>
      </c>
      <c r="M10" s="126">
        <f t="shared" si="1"/>
        <v>0</v>
      </c>
      <c r="N10" s="24">
        <f>IF(AND(M10&lt;=PhieuBauCu!$B$13,M10&gt;=1),1,0)</f>
        <v>0</v>
      </c>
    </row>
    <row r="11" spans="1:14" ht="28.5" customHeight="1" x14ac:dyDescent="0.25">
      <c r="A11" s="124">
        <v>6</v>
      </c>
      <c r="B11" s="1"/>
      <c r="C11" s="125" t="str">
        <f t="shared" si="0"/>
        <v/>
      </c>
      <c r="D11" s="124" t="str">
        <f>IF(PhieuBauCu!$B$2&gt;0,IF(LEN($B11)=0,"",IF(AND($B11&gt;0,VALUE(SUBSTITUTE($B11,"1","0"))=$B11),1,0)),"")</f>
        <v/>
      </c>
      <c r="E11" s="124" t="str">
        <f>IF(PhieuBauCu!$B$2&gt;1,IF(LEN($B11)=0,"",IF(AND($B11&gt;0,VALUE(SUBSTITUTE($B11,"2","0"))=$B11),1,0)),"")</f>
        <v/>
      </c>
      <c r="F11" s="124" t="str">
        <f>IF(PhieuBauCu!$B$2&gt;2,IF(LEN($B11)=0,"",IF(AND($B11&gt;0,VALUE(SUBSTITUTE($B11,"3","0"))=$B11),1,0)),"")</f>
        <v/>
      </c>
      <c r="G11" s="124" t="str">
        <f>IF(PhieuBauCu!$B$2&gt;3,IF(LEN($B11)=0,"",IF(AND($B11&gt;0,VALUE(SUBSTITUTE($B11,"4","0"))=$B11),1,0)),"")</f>
        <v/>
      </c>
      <c r="H11" s="124" t="str">
        <f>IF(PhieuBauCu!$B$2&gt;4,IF(LEN($B11)=0,"",IF(AND($B11&gt;0,VALUE(SUBSTITUTE($B11,"5","0"))=$B11),1,0)),"")</f>
        <v/>
      </c>
      <c r="I11" s="124" t="str">
        <f>IF(PhieuBauCu!$B$2&gt;5,IF(LEN($B11)=0,"",IF(AND($B11&gt;0,VALUE(SUBSTITUTE($B11,"6","0"))=$B11),1,0)),"")</f>
        <v/>
      </c>
      <c r="J11" s="124" t="str">
        <f>IF(PhieuBauCu!$B$2&gt;6,IF(LEN($B11)=0,"",IF(AND($B11&gt;0,VALUE(SUBSTITUTE($B11,"7","0"))=$B11),1,0)),"")</f>
        <v/>
      </c>
      <c r="K11" s="124" t="str">
        <f>IF(PhieuBauCu!$B$2&gt;7,IF(LEN($B11)=0,"",IF(AND($B11&gt;0,VALUE(SUBSTITUTE($B11,"8","0"))=$B11),1,0)),"")</f>
        <v/>
      </c>
      <c r="L11" s="124" t="str">
        <f>IF(PhieuBauCu!$B$2&gt;8,IF(LEN($B11)=0,"",IF(AND($B11&gt;0,VALUE(SUBSTITUTE($B11,"9","0"))=$B11),1,0)),"")</f>
        <v/>
      </c>
      <c r="M11" s="126">
        <f t="shared" si="1"/>
        <v>0</v>
      </c>
      <c r="N11" s="24">
        <f>IF(AND(M11&lt;=PhieuBauCu!$B$13,M11&gt;=1),1,0)</f>
        <v>0</v>
      </c>
    </row>
    <row r="12" spans="1:14" ht="28.5" customHeight="1" x14ac:dyDescent="0.25">
      <c r="A12" s="124">
        <v>7</v>
      </c>
      <c r="B12" s="1"/>
      <c r="C12" s="125" t="str">
        <f t="shared" si="0"/>
        <v/>
      </c>
      <c r="D12" s="124" t="str">
        <f>IF(PhieuBauCu!$B$2&gt;0,IF(LEN($B12)=0,"",IF(AND($B12&gt;0,VALUE(SUBSTITUTE($B12,"1","0"))=$B12),1,0)),"")</f>
        <v/>
      </c>
      <c r="E12" s="124" t="str">
        <f>IF(PhieuBauCu!$B$2&gt;1,IF(LEN($B12)=0,"",IF(AND($B12&gt;0,VALUE(SUBSTITUTE($B12,"2","0"))=$B12),1,0)),"")</f>
        <v/>
      </c>
      <c r="F12" s="124" t="str">
        <f>IF(PhieuBauCu!$B$2&gt;2,IF(LEN($B12)=0,"",IF(AND($B12&gt;0,VALUE(SUBSTITUTE($B12,"3","0"))=$B12),1,0)),"")</f>
        <v/>
      </c>
      <c r="G12" s="124" t="str">
        <f>IF(PhieuBauCu!$B$2&gt;3,IF(LEN($B12)=0,"",IF(AND($B12&gt;0,VALUE(SUBSTITUTE($B12,"4","0"))=$B12),1,0)),"")</f>
        <v/>
      </c>
      <c r="H12" s="124" t="str">
        <f>IF(PhieuBauCu!$B$2&gt;4,IF(LEN($B12)=0,"",IF(AND($B12&gt;0,VALUE(SUBSTITUTE($B12,"5","0"))=$B12),1,0)),"")</f>
        <v/>
      </c>
      <c r="I12" s="124" t="str">
        <f>IF(PhieuBauCu!$B$2&gt;5,IF(LEN($B12)=0,"",IF(AND($B12&gt;0,VALUE(SUBSTITUTE($B12,"6","0"))=$B12),1,0)),"")</f>
        <v/>
      </c>
      <c r="J12" s="124" t="str">
        <f>IF(PhieuBauCu!$B$2&gt;6,IF(LEN($B12)=0,"",IF(AND($B12&gt;0,VALUE(SUBSTITUTE($B12,"7","0"))=$B12),1,0)),"")</f>
        <v/>
      </c>
      <c r="K12" s="124" t="str">
        <f>IF(PhieuBauCu!$B$2&gt;7,IF(LEN($B12)=0,"",IF(AND($B12&gt;0,VALUE(SUBSTITUTE($B12,"8","0"))=$B12),1,0)),"")</f>
        <v/>
      </c>
      <c r="L12" s="124" t="str">
        <f>IF(PhieuBauCu!$B$2&gt;8,IF(LEN($B12)=0,"",IF(AND($B12&gt;0,VALUE(SUBSTITUTE($B12,"9","0"))=$B12),1,0)),"")</f>
        <v/>
      </c>
      <c r="M12" s="126">
        <f t="shared" si="1"/>
        <v>0</v>
      </c>
      <c r="N12" s="24">
        <f>IF(AND(M12&lt;=PhieuBauCu!$B$13,M12&gt;=1),1,0)</f>
        <v>0</v>
      </c>
    </row>
    <row r="13" spans="1:14" ht="28.5" customHeight="1" x14ac:dyDescent="0.25">
      <c r="A13" s="124">
        <v>8</v>
      </c>
      <c r="B13" s="1"/>
      <c r="C13" s="125" t="str">
        <f t="shared" si="0"/>
        <v/>
      </c>
      <c r="D13" s="124" t="str">
        <f>IF(PhieuBauCu!$B$2&gt;0,IF(LEN($B13)=0,"",IF(AND($B13&gt;0,VALUE(SUBSTITUTE($B13,"1","0"))=$B13),1,0)),"")</f>
        <v/>
      </c>
      <c r="E13" s="124" t="str">
        <f>IF(PhieuBauCu!$B$2&gt;1,IF(LEN($B13)=0,"",IF(AND($B13&gt;0,VALUE(SUBSTITUTE($B13,"2","0"))=$B13),1,0)),"")</f>
        <v/>
      </c>
      <c r="F13" s="124" t="str">
        <f>IF(PhieuBauCu!$B$2&gt;2,IF(LEN($B13)=0,"",IF(AND($B13&gt;0,VALUE(SUBSTITUTE($B13,"3","0"))=$B13),1,0)),"")</f>
        <v/>
      </c>
      <c r="G13" s="124" t="str">
        <f>IF(PhieuBauCu!$B$2&gt;3,IF(LEN($B13)=0,"",IF(AND($B13&gt;0,VALUE(SUBSTITUTE($B13,"4","0"))=$B13),1,0)),"")</f>
        <v/>
      </c>
      <c r="H13" s="124" t="str">
        <f>IF(PhieuBauCu!$B$2&gt;4,IF(LEN($B13)=0,"",IF(AND($B13&gt;0,VALUE(SUBSTITUTE($B13,"5","0"))=$B13),1,0)),"")</f>
        <v/>
      </c>
      <c r="I13" s="124" t="str">
        <f>IF(PhieuBauCu!$B$2&gt;5,IF(LEN($B13)=0,"",IF(AND($B13&gt;0,VALUE(SUBSTITUTE($B13,"6","0"))=$B13),1,0)),"")</f>
        <v/>
      </c>
      <c r="J13" s="124" t="str">
        <f>IF(PhieuBauCu!$B$2&gt;6,IF(LEN($B13)=0,"",IF(AND($B13&gt;0,VALUE(SUBSTITUTE($B13,"7","0"))=$B13),1,0)),"")</f>
        <v/>
      </c>
      <c r="K13" s="124" t="str">
        <f>IF(PhieuBauCu!$B$2&gt;7,IF(LEN($B13)=0,"",IF(AND($B13&gt;0,VALUE(SUBSTITUTE($B13,"8","0"))=$B13),1,0)),"")</f>
        <v/>
      </c>
      <c r="L13" s="124" t="str">
        <f>IF(PhieuBauCu!$B$2&gt;8,IF(LEN($B13)=0,"",IF(AND($B13&gt;0,VALUE(SUBSTITUTE($B13,"9","0"))=$B13),1,0)),"")</f>
        <v/>
      </c>
      <c r="M13" s="126">
        <f t="shared" si="1"/>
        <v>0</v>
      </c>
      <c r="N13" s="24">
        <f>IF(AND(M13&lt;=PhieuBauCu!$B$13,M13&gt;=1),1,0)</f>
        <v>0</v>
      </c>
    </row>
    <row r="14" spans="1:14" ht="28.5" customHeight="1" x14ac:dyDescent="0.25">
      <c r="A14" s="124">
        <v>9</v>
      </c>
      <c r="B14" s="1"/>
      <c r="C14" s="125" t="str">
        <f t="shared" si="0"/>
        <v/>
      </c>
      <c r="D14" s="124" t="str">
        <f>IF(PhieuBauCu!$B$2&gt;0,IF(LEN($B14)=0,"",IF(AND($B14&gt;0,VALUE(SUBSTITUTE($B14,"1","0"))=$B14),1,0)),"")</f>
        <v/>
      </c>
      <c r="E14" s="124" t="str">
        <f>IF(PhieuBauCu!$B$2&gt;1,IF(LEN($B14)=0,"",IF(AND($B14&gt;0,VALUE(SUBSTITUTE($B14,"2","0"))=$B14),1,0)),"")</f>
        <v/>
      </c>
      <c r="F14" s="124" t="str">
        <f>IF(PhieuBauCu!$B$2&gt;2,IF(LEN($B14)=0,"",IF(AND($B14&gt;0,VALUE(SUBSTITUTE($B14,"3","0"))=$B14),1,0)),"")</f>
        <v/>
      </c>
      <c r="G14" s="124" t="str">
        <f>IF(PhieuBauCu!$B$2&gt;3,IF(LEN($B14)=0,"",IF(AND($B14&gt;0,VALUE(SUBSTITUTE($B14,"4","0"))=$B14),1,0)),"")</f>
        <v/>
      </c>
      <c r="H14" s="124" t="str">
        <f>IF(PhieuBauCu!$B$2&gt;4,IF(LEN($B14)=0,"",IF(AND($B14&gt;0,VALUE(SUBSTITUTE($B14,"5","0"))=$B14),1,0)),"")</f>
        <v/>
      </c>
      <c r="I14" s="124" t="str">
        <f>IF(PhieuBauCu!$B$2&gt;5,IF(LEN($B14)=0,"",IF(AND($B14&gt;0,VALUE(SUBSTITUTE($B14,"6","0"))=$B14),1,0)),"")</f>
        <v/>
      </c>
      <c r="J14" s="124" t="str">
        <f>IF(PhieuBauCu!$B$2&gt;6,IF(LEN($B14)=0,"",IF(AND($B14&gt;0,VALUE(SUBSTITUTE($B14,"7","0"))=$B14),1,0)),"")</f>
        <v/>
      </c>
      <c r="K14" s="124" t="str">
        <f>IF(PhieuBauCu!$B$2&gt;7,IF(LEN($B14)=0,"",IF(AND($B14&gt;0,VALUE(SUBSTITUTE($B14,"8","0"))=$B14),1,0)),"")</f>
        <v/>
      </c>
      <c r="L14" s="124" t="str">
        <f>IF(PhieuBauCu!$B$2&gt;8,IF(LEN($B14)=0,"",IF(AND($B14&gt;0,VALUE(SUBSTITUTE($B14,"9","0"))=$B14),1,0)),"")</f>
        <v/>
      </c>
      <c r="M14" s="126">
        <f t="shared" si="1"/>
        <v>0</v>
      </c>
      <c r="N14" s="24">
        <f>IF(AND(M14&lt;=PhieuBauCu!$B$13,M14&gt;=1),1,0)</f>
        <v>0</v>
      </c>
    </row>
    <row r="15" spans="1:14" ht="28.5" customHeight="1" x14ac:dyDescent="0.25">
      <c r="A15" s="124">
        <v>10</v>
      </c>
      <c r="B15" s="1"/>
      <c r="C15" s="125" t="str">
        <f t="shared" si="0"/>
        <v/>
      </c>
      <c r="D15" s="124" t="str">
        <f>IF(PhieuBauCu!$B$2&gt;0,IF(LEN($B15)=0,"",IF(AND($B15&gt;0,VALUE(SUBSTITUTE($B15,"1","0"))=$B15),1,0)),"")</f>
        <v/>
      </c>
      <c r="E15" s="124" t="str">
        <f>IF(PhieuBauCu!$B$2&gt;1,IF(LEN($B15)=0,"",IF(AND($B15&gt;0,VALUE(SUBSTITUTE($B15,"2","0"))=$B15),1,0)),"")</f>
        <v/>
      </c>
      <c r="F15" s="124" t="str">
        <f>IF(PhieuBauCu!$B$2&gt;2,IF(LEN($B15)=0,"",IF(AND($B15&gt;0,VALUE(SUBSTITUTE($B15,"3","0"))=$B15),1,0)),"")</f>
        <v/>
      </c>
      <c r="G15" s="124" t="str">
        <f>IF(PhieuBauCu!$B$2&gt;3,IF(LEN($B15)=0,"",IF(AND($B15&gt;0,VALUE(SUBSTITUTE($B15,"4","0"))=$B15),1,0)),"")</f>
        <v/>
      </c>
      <c r="H15" s="124" t="str">
        <f>IF(PhieuBauCu!$B$2&gt;4,IF(LEN($B15)=0,"",IF(AND($B15&gt;0,VALUE(SUBSTITUTE($B15,"5","0"))=$B15),1,0)),"")</f>
        <v/>
      </c>
      <c r="I15" s="124" t="str">
        <f>IF(PhieuBauCu!$B$2&gt;5,IF(LEN($B15)=0,"",IF(AND($B15&gt;0,VALUE(SUBSTITUTE($B15,"6","0"))=$B15),1,0)),"")</f>
        <v/>
      </c>
      <c r="J15" s="124" t="str">
        <f>IF(PhieuBauCu!$B$2&gt;6,IF(LEN($B15)=0,"",IF(AND($B15&gt;0,VALUE(SUBSTITUTE($B15,"7","0"))=$B15),1,0)),"")</f>
        <v/>
      </c>
      <c r="K15" s="124" t="str">
        <f>IF(PhieuBauCu!$B$2&gt;7,IF(LEN($B15)=0,"",IF(AND($B15&gt;0,VALUE(SUBSTITUTE($B15,"8","0"))=$B15),1,0)),"")</f>
        <v/>
      </c>
      <c r="L15" s="124" t="str">
        <f>IF(PhieuBauCu!$B$2&gt;8,IF(LEN($B15)=0,"",IF(AND($B15&gt;0,VALUE(SUBSTITUTE($B15,"9","0"))=$B15),1,0)),"")</f>
        <v/>
      </c>
      <c r="M15" s="126">
        <f t="shared" si="1"/>
        <v>0</v>
      </c>
      <c r="N15" s="24">
        <f>IF(AND(M15&lt;=PhieuBauCu!$B$13,M15&gt;=1),1,0)</f>
        <v>0</v>
      </c>
    </row>
    <row r="16" spans="1:14" ht="28.5" customHeight="1" x14ac:dyDescent="0.25">
      <c r="A16" s="124">
        <v>11</v>
      </c>
      <c r="B16" s="1"/>
      <c r="C16" s="125" t="str">
        <f t="shared" si="0"/>
        <v/>
      </c>
      <c r="D16" s="124" t="str">
        <f>IF(PhieuBauCu!$B$2&gt;0,IF(LEN($B16)=0,"",IF(AND($B16&gt;0,VALUE(SUBSTITUTE($B16,"1","0"))=$B16),1,0)),"")</f>
        <v/>
      </c>
      <c r="E16" s="124" t="str">
        <f>IF(PhieuBauCu!$B$2&gt;1,IF(LEN($B16)=0,"",IF(AND($B16&gt;0,VALUE(SUBSTITUTE($B16,"2","0"))=$B16),1,0)),"")</f>
        <v/>
      </c>
      <c r="F16" s="124" t="str">
        <f>IF(PhieuBauCu!$B$2&gt;2,IF(LEN($B16)=0,"",IF(AND($B16&gt;0,VALUE(SUBSTITUTE($B16,"3","0"))=$B16),1,0)),"")</f>
        <v/>
      </c>
      <c r="G16" s="124" t="str">
        <f>IF(PhieuBauCu!$B$2&gt;3,IF(LEN($B16)=0,"",IF(AND($B16&gt;0,VALUE(SUBSTITUTE($B16,"4","0"))=$B16),1,0)),"")</f>
        <v/>
      </c>
      <c r="H16" s="124" t="str">
        <f>IF(PhieuBauCu!$B$2&gt;4,IF(LEN($B16)=0,"",IF(AND($B16&gt;0,VALUE(SUBSTITUTE($B16,"5","0"))=$B16),1,0)),"")</f>
        <v/>
      </c>
      <c r="I16" s="124" t="str">
        <f>IF(PhieuBauCu!$B$2&gt;5,IF(LEN($B16)=0,"",IF(AND($B16&gt;0,VALUE(SUBSTITUTE($B16,"6","0"))=$B16),1,0)),"")</f>
        <v/>
      </c>
      <c r="J16" s="124" t="str">
        <f>IF(PhieuBauCu!$B$2&gt;6,IF(LEN($B16)=0,"",IF(AND($B16&gt;0,VALUE(SUBSTITUTE($B16,"7","0"))=$B16),1,0)),"")</f>
        <v/>
      </c>
      <c r="K16" s="124" t="str">
        <f>IF(PhieuBauCu!$B$2&gt;7,IF(LEN($B16)=0,"",IF(AND($B16&gt;0,VALUE(SUBSTITUTE($B16,"8","0"))=$B16),1,0)),"")</f>
        <v/>
      </c>
      <c r="L16" s="124" t="str">
        <f>IF(PhieuBauCu!$B$2&gt;8,IF(LEN($B16)=0,"",IF(AND($B16&gt;0,VALUE(SUBSTITUTE($B16,"9","0"))=$B16),1,0)),"")</f>
        <v/>
      </c>
      <c r="M16" s="126">
        <f t="shared" si="1"/>
        <v>0</v>
      </c>
      <c r="N16" s="24">
        <f>IF(AND(M16&lt;=PhieuBauCu!$B$13,M16&gt;=1),1,0)</f>
        <v>0</v>
      </c>
    </row>
    <row r="17" spans="1:14" ht="28.5" customHeight="1" x14ac:dyDescent="0.25">
      <c r="A17" s="124">
        <v>12</v>
      </c>
      <c r="B17" s="1"/>
      <c r="C17" s="125" t="str">
        <f t="shared" si="0"/>
        <v/>
      </c>
      <c r="D17" s="124" t="str">
        <f>IF(PhieuBauCu!$B$2&gt;0,IF(LEN($B17)=0,"",IF(AND($B17&gt;0,VALUE(SUBSTITUTE($B17,"1","0"))=$B17),1,0)),"")</f>
        <v/>
      </c>
      <c r="E17" s="124" t="str">
        <f>IF(PhieuBauCu!$B$2&gt;1,IF(LEN($B17)=0,"",IF(AND($B17&gt;0,VALUE(SUBSTITUTE($B17,"2","0"))=$B17),1,0)),"")</f>
        <v/>
      </c>
      <c r="F17" s="124" t="str">
        <f>IF(PhieuBauCu!$B$2&gt;2,IF(LEN($B17)=0,"",IF(AND($B17&gt;0,VALUE(SUBSTITUTE($B17,"3","0"))=$B17),1,0)),"")</f>
        <v/>
      </c>
      <c r="G17" s="124" t="str">
        <f>IF(PhieuBauCu!$B$2&gt;3,IF(LEN($B17)=0,"",IF(AND($B17&gt;0,VALUE(SUBSTITUTE($B17,"4","0"))=$B17),1,0)),"")</f>
        <v/>
      </c>
      <c r="H17" s="124" t="str">
        <f>IF(PhieuBauCu!$B$2&gt;4,IF(LEN($B17)=0,"",IF(AND($B17&gt;0,VALUE(SUBSTITUTE($B17,"5","0"))=$B17),1,0)),"")</f>
        <v/>
      </c>
      <c r="I17" s="124" t="str">
        <f>IF(PhieuBauCu!$B$2&gt;5,IF(LEN($B17)=0,"",IF(AND($B17&gt;0,VALUE(SUBSTITUTE($B17,"6","0"))=$B17),1,0)),"")</f>
        <v/>
      </c>
      <c r="J17" s="124" t="str">
        <f>IF(PhieuBauCu!$B$2&gt;6,IF(LEN($B17)=0,"",IF(AND($B17&gt;0,VALUE(SUBSTITUTE($B17,"7","0"))=$B17),1,0)),"")</f>
        <v/>
      </c>
      <c r="K17" s="124" t="str">
        <f>IF(PhieuBauCu!$B$2&gt;7,IF(LEN($B17)=0,"",IF(AND($B17&gt;0,VALUE(SUBSTITUTE($B17,"8","0"))=$B17),1,0)),"")</f>
        <v/>
      </c>
      <c r="L17" s="124" t="str">
        <f>IF(PhieuBauCu!$B$2&gt;8,IF(LEN($B17)=0,"",IF(AND($B17&gt;0,VALUE(SUBSTITUTE($B17,"9","0"))=$B17),1,0)),"")</f>
        <v/>
      </c>
      <c r="M17" s="126">
        <f t="shared" si="1"/>
        <v>0</v>
      </c>
      <c r="N17" s="24">
        <f>IF(AND(M17&lt;=PhieuBauCu!$B$13,M17&gt;=1),1,0)</f>
        <v>0</v>
      </c>
    </row>
    <row r="18" spans="1:14" ht="28.5" customHeight="1" x14ac:dyDescent="0.25">
      <c r="A18" s="124">
        <v>13</v>
      </c>
      <c r="B18" s="1"/>
      <c r="C18" s="125" t="str">
        <f t="shared" si="0"/>
        <v/>
      </c>
      <c r="D18" s="124" t="str">
        <f>IF(PhieuBauCu!$B$2&gt;0,IF(LEN($B18)=0,"",IF(AND($B18&gt;0,VALUE(SUBSTITUTE($B18,"1","0"))=$B18),1,0)),"")</f>
        <v/>
      </c>
      <c r="E18" s="124" t="str">
        <f>IF(PhieuBauCu!$B$2&gt;1,IF(LEN($B18)=0,"",IF(AND($B18&gt;0,VALUE(SUBSTITUTE($B18,"2","0"))=$B18),1,0)),"")</f>
        <v/>
      </c>
      <c r="F18" s="124" t="str">
        <f>IF(PhieuBauCu!$B$2&gt;2,IF(LEN($B18)=0,"",IF(AND($B18&gt;0,VALUE(SUBSTITUTE($B18,"3","0"))=$B18),1,0)),"")</f>
        <v/>
      </c>
      <c r="G18" s="124" t="str">
        <f>IF(PhieuBauCu!$B$2&gt;3,IF(LEN($B18)=0,"",IF(AND($B18&gt;0,VALUE(SUBSTITUTE($B18,"4","0"))=$B18),1,0)),"")</f>
        <v/>
      </c>
      <c r="H18" s="124" t="str">
        <f>IF(PhieuBauCu!$B$2&gt;4,IF(LEN($B18)=0,"",IF(AND($B18&gt;0,VALUE(SUBSTITUTE($B18,"5","0"))=$B18),1,0)),"")</f>
        <v/>
      </c>
      <c r="I18" s="124" t="str">
        <f>IF(PhieuBauCu!$B$2&gt;5,IF(LEN($B18)=0,"",IF(AND($B18&gt;0,VALUE(SUBSTITUTE($B18,"6","0"))=$B18),1,0)),"")</f>
        <v/>
      </c>
      <c r="J18" s="124" t="str">
        <f>IF(PhieuBauCu!$B$2&gt;6,IF(LEN($B18)=0,"",IF(AND($B18&gt;0,VALUE(SUBSTITUTE($B18,"7","0"))=$B18),1,0)),"")</f>
        <v/>
      </c>
      <c r="K18" s="124" t="str">
        <f>IF(PhieuBauCu!$B$2&gt;7,IF(LEN($B18)=0,"",IF(AND($B18&gt;0,VALUE(SUBSTITUTE($B18,"8","0"))=$B18),1,0)),"")</f>
        <v/>
      </c>
      <c r="L18" s="124" t="str">
        <f>IF(PhieuBauCu!$B$2&gt;8,IF(LEN($B18)=0,"",IF(AND($B18&gt;0,VALUE(SUBSTITUTE($B18,"9","0"))=$B18),1,0)),"")</f>
        <v/>
      </c>
      <c r="M18" s="126">
        <f t="shared" si="1"/>
        <v>0</v>
      </c>
      <c r="N18" s="24">
        <f>IF(AND(M18&lt;=PhieuBauCu!$B$13,M18&gt;=1),1,0)</f>
        <v>0</v>
      </c>
    </row>
    <row r="19" spans="1:14" ht="28.5" customHeight="1" x14ac:dyDescent="0.25">
      <c r="A19" s="124">
        <v>14</v>
      </c>
      <c r="B19" s="1"/>
      <c r="C19" s="125" t="str">
        <f t="shared" si="0"/>
        <v/>
      </c>
      <c r="D19" s="124" t="str">
        <f>IF(PhieuBauCu!$B$2&gt;0,IF(LEN($B19)=0,"",IF(AND($B19&gt;0,VALUE(SUBSTITUTE($B19,"1","0"))=$B19),1,0)),"")</f>
        <v/>
      </c>
      <c r="E19" s="124" t="str">
        <f>IF(PhieuBauCu!$B$2&gt;1,IF(LEN($B19)=0,"",IF(AND($B19&gt;0,VALUE(SUBSTITUTE($B19,"2","0"))=$B19),1,0)),"")</f>
        <v/>
      </c>
      <c r="F19" s="124" t="str">
        <f>IF(PhieuBauCu!$B$2&gt;2,IF(LEN($B19)=0,"",IF(AND($B19&gt;0,VALUE(SUBSTITUTE($B19,"3","0"))=$B19),1,0)),"")</f>
        <v/>
      </c>
      <c r="G19" s="124" t="str">
        <f>IF(PhieuBauCu!$B$2&gt;3,IF(LEN($B19)=0,"",IF(AND($B19&gt;0,VALUE(SUBSTITUTE($B19,"4","0"))=$B19),1,0)),"")</f>
        <v/>
      </c>
      <c r="H19" s="124" t="str">
        <f>IF(PhieuBauCu!$B$2&gt;4,IF(LEN($B19)=0,"",IF(AND($B19&gt;0,VALUE(SUBSTITUTE($B19,"5","0"))=$B19),1,0)),"")</f>
        <v/>
      </c>
      <c r="I19" s="124" t="str">
        <f>IF(PhieuBauCu!$B$2&gt;5,IF(LEN($B19)=0,"",IF(AND($B19&gt;0,VALUE(SUBSTITUTE($B19,"6","0"))=$B19),1,0)),"")</f>
        <v/>
      </c>
      <c r="J19" s="124" t="str">
        <f>IF(PhieuBauCu!$B$2&gt;6,IF(LEN($B19)=0,"",IF(AND($B19&gt;0,VALUE(SUBSTITUTE($B19,"7","0"))=$B19),1,0)),"")</f>
        <v/>
      </c>
      <c r="K19" s="124" t="str">
        <f>IF(PhieuBauCu!$B$2&gt;7,IF(LEN($B19)=0,"",IF(AND($B19&gt;0,VALUE(SUBSTITUTE($B19,"8","0"))=$B19),1,0)),"")</f>
        <v/>
      </c>
      <c r="L19" s="124" t="str">
        <f>IF(PhieuBauCu!$B$2&gt;8,IF(LEN($B19)=0,"",IF(AND($B19&gt;0,VALUE(SUBSTITUTE($B19,"9","0"))=$B19),1,0)),"")</f>
        <v/>
      </c>
      <c r="M19" s="126">
        <f t="shared" si="1"/>
        <v>0</v>
      </c>
      <c r="N19" s="24">
        <f>IF(AND(M19&lt;=PhieuBauCu!$B$13,M19&gt;=1),1,0)</f>
        <v>0</v>
      </c>
    </row>
    <row r="20" spans="1:14" ht="42.75" customHeight="1" x14ac:dyDescent="0.25">
      <c r="A20" s="127" t="s">
        <v>3</v>
      </c>
      <c r="B20" s="130">
        <f>COUNT(B6:B19)</f>
        <v>0</v>
      </c>
      <c r="C20" s="128">
        <f t="array" ref="C20">SUM(IF($C$6:$C$19="Not Ok",1,0))</f>
        <v>0</v>
      </c>
      <c r="D20" s="128">
        <f t="shared" ref="D20:N20" si="2">SUM(D6:D19)</f>
        <v>0</v>
      </c>
      <c r="E20" s="128">
        <f t="shared" si="2"/>
        <v>0</v>
      </c>
      <c r="F20" s="128">
        <f t="shared" si="2"/>
        <v>0</v>
      </c>
      <c r="G20" s="128">
        <f t="shared" si="2"/>
        <v>0</v>
      </c>
      <c r="H20" s="128">
        <f t="shared" si="2"/>
        <v>0</v>
      </c>
      <c r="I20" s="128">
        <f t="shared" si="2"/>
        <v>0</v>
      </c>
      <c r="J20" s="128">
        <f t="shared" si="2"/>
        <v>0</v>
      </c>
      <c r="K20" s="128">
        <f t="shared" si="2"/>
        <v>0</v>
      </c>
      <c r="L20" s="128">
        <f t="shared" si="2"/>
        <v>0</v>
      </c>
      <c r="M20" s="128">
        <f t="shared" si="2"/>
        <v>0</v>
      </c>
      <c r="N20" s="24">
        <f t="shared" si="2"/>
        <v>0</v>
      </c>
    </row>
  </sheetData>
  <sheetProtection algorithmName="SHA-512" hashValue="+PhNLU8kCR219F5BEWEAYdgn8ZlJGTRYjwwyS7ufx8EZyBH0nhfk8yeL8CDVCfskzhPKDFh6Xrk5qFp/Cr+MMA==" saltValue="VLls5SSUKjquZbtmvJS6Hg==" spinCount="100000" sheet="1" selectLockedCells="1"/>
  <protectedRanges>
    <protectedRange password="CF7A" sqref="E4:L4" name="Range1_1" securityDescriptor="O:WDG:WDD:(A;;CC;;;WD)"/>
    <protectedRange password="CF7A" sqref="C2:C3" name="Range1_5" securityDescriptor="O:WDG:WDD:(A;;CC;;;WD)"/>
    <protectedRange password="CF7A" sqref="C4:D4" name="Range1_6" securityDescriptor="O:WDG:WDD:(A;;CC;;;WD)"/>
    <protectedRange password="CF7A" sqref="C5" name="Range1_7" securityDescriptor="O:WDG:WDD:(A;;CC;;;WD)"/>
  </protectedRanges>
  <mergeCells count="7">
    <mergeCell ref="A1:A5"/>
    <mergeCell ref="B1:B5"/>
    <mergeCell ref="D5:L5"/>
    <mergeCell ref="C4:D4"/>
    <mergeCell ref="E4:F4"/>
    <mergeCell ref="G4:I4"/>
    <mergeCell ref="J4:L4"/>
  </mergeCells>
  <phoneticPr fontId="0" type="noConversion"/>
  <conditionalFormatting sqref="C6:C19">
    <cfRule type="cellIs" dxfId="26" priority="3" operator="equal">
      <formula>"Ok"</formula>
    </cfRule>
    <cfRule type="cellIs" dxfId="25" priority="4" operator="equal">
      <formula>"Not Ok"</formula>
    </cfRule>
  </conditionalFormatting>
  <conditionalFormatting sqref="C6:C19">
    <cfRule type="cellIs" dxfId="24" priority="1" operator="equal">
      <formula>"Ok"</formula>
    </cfRule>
    <cfRule type="cellIs" dxfId="23" priority="2" operator="equal">
      <formula>"Not Ok"</formula>
    </cfRule>
  </conditionalFormatting>
  <printOptions horizontalCentered="1"/>
  <pageMargins left="0.17" right="0.16" top="0.32" bottom="0.42" header="0.23" footer="0.17"/>
  <pageSetup paperSize="9" orientation="landscape" verticalDpi="0" r:id="rId1"/>
  <headerFooter alignWithMargins="0">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N19"/>
  <sheetViews>
    <sheetView workbookViewId="0">
      <selection activeCell="B6" sqref="B6"/>
    </sheetView>
  </sheetViews>
  <sheetFormatPr defaultColWidth="9.109375" defaultRowHeight="13.2" x14ac:dyDescent="0.25"/>
  <cols>
    <col min="1" max="1" width="8.33203125" style="2" customWidth="1"/>
    <col min="2" max="2" width="16.44140625" style="2" customWidth="1"/>
    <col min="3" max="3" width="17.44140625" style="2" customWidth="1"/>
    <col min="4" max="12" width="10" style="2" customWidth="1"/>
    <col min="13" max="13" width="12.33203125" style="2" customWidth="1"/>
    <col min="14" max="14" width="2.33203125" style="2" hidden="1" customWidth="1"/>
    <col min="15" max="16384" width="9.109375" style="2"/>
  </cols>
  <sheetData>
    <row r="1" spans="1:14" ht="105" customHeight="1" x14ac:dyDescent="0.25">
      <c r="A1" s="198" t="s">
        <v>0</v>
      </c>
      <c r="B1" s="199" t="s">
        <v>1</v>
      </c>
      <c r="C1" s="115" t="s">
        <v>2</v>
      </c>
      <c r="D1" s="116" t="str">
        <f>Bang1!D2</f>
        <v>Võ Đức Ân</v>
      </c>
      <c r="E1" s="116" t="str">
        <f>Bang1!E2</f>
        <v>Hồ văn Công</v>
      </c>
      <c r="F1" s="116" t="str">
        <f>Bang1!F2</f>
        <v>Nguyễn Công Kha</v>
      </c>
      <c r="G1" s="116" t="str">
        <f>Bang1!G2</f>
        <v>Nguyễn Tấn Khôi</v>
      </c>
      <c r="H1" s="116" t="str">
        <f>Bang1!H2</f>
        <v>Lê Viết Mẫn</v>
      </c>
      <c r="I1" s="116" t="str">
        <f>Bang1!I2</f>
        <v>Hồ Ngọc Nghĩa</v>
      </c>
      <c r="J1" s="116" t="str">
        <f>Bang1!J2</f>
        <v>Lê Văn Trung</v>
      </c>
      <c r="K1" s="116" t="str">
        <f>Bang1!K2</f>
        <v>Phạm Minh Tuấn</v>
      </c>
      <c r="L1" s="116" t="str">
        <f>Bang1!L2</f>
        <v>Bùi Anh Vũ</v>
      </c>
      <c r="M1" s="117" t="s">
        <v>7</v>
      </c>
    </row>
    <row r="2" spans="1:14" ht="23.25" customHeight="1" x14ac:dyDescent="0.25">
      <c r="A2" s="198"/>
      <c r="B2" s="199"/>
      <c r="C2" s="118" t="s">
        <v>32</v>
      </c>
      <c r="D2" s="119">
        <f>Bang1!D3</f>
        <v>10</v>
      </c>
      <c r="E2" s="119">
        <f>Bang1!E3</f>
        <v>3</v>
      </c>
      <c r="F2" s="119">
        <f>Bang1!F3</f>
        <v>16</v>
      </c>
      <c r="G2" s="119">
        <f>Bang1!G3</f>
        <v>30</v>
      </c>
      <c r="H2" s="119">
        <f>Bang1!H3</f>
        <v>43</v>
      </c>
      <c r="I2" s="119">
        <f>Bang1!I3</f>
        <v>47</v>
      </c>
      <c r="J2" s="119">
        <f>Bang1!J3</f>
        <v>55</v>
      </c>
      <c r="K2" s="119">
        <f>Bang1!K3</f>
        <v>78</v>
      </c>
      <c r="L2" s="119">
        <f>Bang1!L3</f>
        <v>99</v>
      </c>
      <c r="M2" s="129">
        <f>SUM(D2:L2)</f>
        <v>381</v>
      </c>
    </row>
    <row r="3" spans="1:14" ht="23.25" customHeight="1" x14ac:dyDescent="0.25">
      <c r="A3" s="198"/>
      <c r="B3" s="199"/>
      <c r="C3" s="118" t="s">
        <v>34</v>
      </c>
      <c r="D3" s="119">
        <f>Bang1!D4</f>
        <v>91</v>
      </c>
      <c r="E3" s="119">
        <f>Bang1!E4</f>
        <v>98</v>
      </c>
      <c r="F3" s="119">
        <f>Bang1!F4</f>
        <v>85</v>
      </c>
      <c r="G3" s="119">
        <f>Bang1!G4</f>
        <v>71</v>
      </c>
      <c r="H3" s="119">
        <f>Bang1!H4</f>
        <v>58</v>
      </c>
      <c r="I3" s="119">
        <f>Bang1!I4</f>
        <v>54</v>
      </c>
      <c r="J3" s="119">
        <f>Bang1!J4</f>
        <v>46</v>
      </c>
      <c r="K3" s="119">
        <f>Bang1!K4</f>
        <v>23</v>
      </c>
      <c r="L3" s="119">
        <f>Bang1!L4</f>
        <v>2</v>
      </c>
      <c r="M3" s="129">
        <f>SUM(D3:L3)</f>
        <v>528</v>
      </c>
    </row>
    <row r="4" spans="1:14" ht="23.25" customHeight="1" x14ac:dyDescent="0.25">
      <c r="A4" s="198"/>
      <c r="B4" s="199"/>
      <c r="C4" s="204" t="s">
        <v>33</v>
      </c>
      <c r="D4" s="205"/>
      <c r="E4" s="206">
        <f>Bang1!E5</f>
        <v>114</v>
      </c>
      <c r="F4" s="207"/>
      <c r="G4" s="202"/>
      <c r="H4" s="202"/>
      <c r="I4" s="203"/>
      <c r="J4" s="208" t="s">
        <v>72</v>
      </c>
      <c r="K4" s="209"/>
      <c r="L4" s="210"/>
      <c r="M4" s="121">
        <f t="array" ref="M4">SUM(IF(LEN($B$6:$B$18)&gt;0,1,0)* IF($N$6:$N$18=0,1,0))</f>
        <v>0</v>
      </c>
    </row>
    <row r="5" spans="1:14" ht="23.25" customHeight="1" x14ac:dyDescent="0.25">
      <c r="A5" s="198"/>
      <c r="B5" s="199"/>
      <c r="C5" s="122" t="s">
        <v>35</v>
      </c>
      <c r="D5" s="201">
        <f>Bang1!D6</f>
        <v>101</v>
      </c>
      <c r="E5" s="211"/>
      <c r="F5" s="211"/>
      <c r="G5" s="211"/>
      <c r="H5" s="211"/>
      <c r="I5" s="211"/>
      <c r="J5" s="211"/>
      <c r="K5" s="211"/>
      <c r="L5" s="211"/>
      <c r="M5" s="123"/>
    </row>
    <row r="6" spans="1:14" ht="28.5" customHeight="1" x14ac:dyDescent="0.25">
      <c r="A6" s="124">
        <v>1</v>
      </c>
      <c r="B6" s="1"/>
      <c r="C6" s="125" t="str">
        <f>IF(LEN(B6)&gt;0,IF(N6=1,"Ok","Not Ok"),"")</f>
        <v/>
      </c>
      <c r="D6" s="124" t="str">
        <f>IF(PhieuBauCu!$B$2&gt;0,IF(LEN($B6)=0,"",IF(AND($B6&gt;0,VALUE(SUBSTITUTE($B6,"1","0"))=$B6),1,0)),"")</f>
        <v/>
      </c>
      <c r="E6" s="124" t="str">
        <f>IF(PhieuBauCu!$B$2&gt;1,IF(LEN($B6)=0,"",IF(AND($B6&gt;0,VALUE(SUBSTITUTE($B6,"2","0"))=$B6),1,0)),"")</f>
        <v/>
      </c>
      <c r="F6" s="124" t="str">
        <f>IF(PhieuBauCu!$B$2&gt;2,IF(LEN($B6)=0,"",IF(AND($B6&gt;0,VALUE(SUBSTITUTE($B6,"3","0"))=$B6),1,0)),"")</f>
        <v/>
      </c>
      <c r="G6" s="124" t="str">
        <f>IF(PhieuBauCu!$B$2&gt;3,IF(LEN($B6)=0,"",IF(AND($B6&gt;0,VALUE(SUBSTITUTE($B6,"4","0"))=$B6),1,0)),"")</f>
        <v/>
      </c>
      <c r="H6" s="124" t="str">
        <f>IF(PhieuBauCu!$B$2&gt;4,IF(LEN($B6)=0,"",IF(AND($B6&gt;0,VALUE(SUBSTITUTE($B6,"5","0"))=$B6),1,0)),"")</f>
        <v/>
      </c>
      <c r="I6" s="124" t="str">
        <f>IF(PhieuBauCu!$B$2&gt;5,IF(LEN($B6)=0,"",IF(AND($B6&gt;0,VALUE(SUBSTITUTE($B6,"6","0"))=$B6),1,0)),"")</f>
        <v/>
      </c>
      <c r="J6" s="124" t="str">
        <f>IF(PhieuBauCu!$B$2&gt;6,IF(LEN($B6)=0,"",IF(AND($B6&gt;0,VALUE(SUBSTITUTE($B6,"7","0"))=$B6),1,0)),"")</f>
        <v/>
      </c>
      <c r="K6" s="124" t="str">
        <f>IF(PhieuBauCu!$B$2&gt;7,IF(LEN($B6)=0,"",IF(AND($B6&gt;0,VALUE(SUBSTITUTE($B6,"8","0"))=$B6),1,0)),"")</f>
        <v/>
      </c>
      <c r="L6" s="124" t="str">
        <f>IF(PhieuBauCu!$B$2&gt;8,IF(LEN($B6)=0,"",IF(AND($B6&gt;0,VALUE(SUBSTITUTE($B6,"9","0"))=$B6),1,0)),"")</f>
        <v/>
      </c>
      <c r="M6" s="126">
        <f>SUMIF(D6:L6,1)</f>
        <v>0</v>
      </c>
      <c r="N6" s="24">
        <f>IF(AND(M6&lt;=PhieuBauCu!$B$13,M6&gt;=1),1,0)</f>
        <v>0</v>
      </c>
    </row>
    <row r="7" spans="1:14" ht="28.5" customHeight="1" x14ac:dyDescent="0.25">
      <c r="A7" s="124">
        <v>2</v>
      </c>
      <c r="B7" s="1"/>
      <c r="C7" s="125" t="str">
        <f t="shared" ref="C7:C18" si="0">IF(LEN(B7)&gt;0,IF(N7=1,"Ok","Not Ok"),"")</f>
        <v/>
      </c>
      <c r="D7" s="124" t="str">
        <f>IF(PhieuBauCu!$B$2&gt;0,IF(LEN($B7)=0,"",IF(AND($B7&gt;0,VALUE(SUBSTITUTE($B7,"1","0"))=$B7),1,0)),"")</f>
        <v/>
      </c>
      <c r="E7" s="124" t="str">
        <f>IF(PhieuBauCu!$B$2&gt;1,IF(LEN($B7)=0,"",IF(AND($B7&gt;0,VALUE(SUBSTITUTE($B7,"2","0"))=$B7),1,0)),"")</f>
        <v/>
      </c>
      <c r="F7" s="124" t="str">
        <f>IF(PhieuBauCu!$B$2&gt;2,IF(LEN($B7)=0,"",IF(AND($B7&gt;0,VALUE(SUBSTITUTE($B7,"3","0"))=$B7),1,0)),"")</f>
        <v/>
      </c>
      <c r="G7" s="124" t="str">
        <f>IF(PhieuBauCu!$B$2&gt;3,IF(LEN($B7)=0,"",IF(AND($B7&gt;0,VALUE(SUBSTITUTE($B7,"4","0"))=$B7),1,0)),"")</f>
        <v/>
      </c>
      <c r="H7" s="124" t="str">
        <f>IF(PhieuBauCu!$B$2&gt;4,IF(LEN($B7)=0,"",IF(AND($B7&gt;0,VALUE(SUBSTITUTE($B7,"5","0"))=$B7),1,0)),"")</f>
        <v/>
      </c>
      <c r="I7" s="124" t="str">
        <f>IF(PhieuBauCu!$B$2&gt;5,IF(LEN($B7)=0,"",IF(AND($B7&gt;0,VALUE(SUBSTITUTE($B7,"6","0"))=$B7),1,0)),"")</f>
        <v/>
      </c>
      <c r="J7" s="124" t="str">
        <f>IF(PhieuBauCu!$B$2&gt;6,IF(LEN($B7)=0,"",IF(AND($B7&gt;0,VALUE(SUBSTITUTE($B7,"7","0"))=$B7),1,0)),"")</f>
        <v/>
      </c>
      <c r="K7" s="124" t="str">
        <f>IF(PhieuBauCu!$B$2&gt;7,IF(LEN($B7)=0,"",IF(AND($B7&gt;0,VALUE(SUBSTITUTE($B7,"8","0"))=$B7),1,0)),"")</f>
        <v/>
      </c>
      <c r="L7" s="124" t="str">
        <f>IF(PhieuBauCu!$B$2&gt;8,IF(LEN($B7)=0,"",IF(AND($B7&gt;0,VALUE(SUBSTITUTE($B7,"9","0"))=$B7),1,0)),"")</f>
        <v/>
      </c>
      <c r="M7" s="126">
        <f t="shared" ref="M7:M18" si="1">SUMIF(D7:L7,1)</f>
        <v>0</v>
      </c>
      <c r="N7" s="24">
        <f>IF(AND(M7&lt;=PhieuBauCu!$B$13,M7&gt;=1),1,0)</f>
        <v>0</v>
      </c>
    </row>
    <row r="8" spans="1:14" ht="28.5" customHeight="1" x14ac:dyDescent="0.25">
      <c r="A8" s="124">
        <v>3</v>
      </c>
      <c r="B8" s="1"/>
      <c r="C8" s="125" t="str">
        <f t="shared" si="0"/>
        <v/>
      </c>
      <c r="D8" s="124" t="str">
        <f>IF(PhieuBauCu!$B$2&gt;0,IF(LEN($B8)=0,"",IF(AND($B8&gt;0,VALUE(SUBSTITUTE($B8,"1","0"))=$B8),1,0)),"")</f>
        <v/>
      </c>
      <c r="E8" s="124" t="str">
        <f>IF(PhieuBauCu!$B$2&gt;1,IF(LEN($B8)=0,"",IF(AND($B8&gt;0,VALUE(SUBSTITUTE($B8,"2","0"))=$B8),1,0)),"")</f>
        <v/>
      </c>
      <c r="F8" s="124" t="str">
        <f>IF(PhieuBauCu!$B$2&gt;2,IF(LEN($B8)=0,"",IF(AND($B8&gt;0,VALUE(SUBSTITUTE($B8,"3","0"))=$B8),1,0)),"")</f>
        <v/>
      </c>
      <c r="G8" s="124" t="str">
        <f>IF(PhieuBauCu!$B$2&gt;3,IF(LEN($B8)=0,"",IF(AND($B8&gt;0,VALUE(SUBSTITUTE($B8,"4","0"))=$B8),1,0)),"")</f>
        <v/>
      </c>
      <c r="H8" s="124" t="str">
        <f>IF(PhieuBauCu!$B$2&gt;4,IF(LEN($B8)=0,"",IF(AND($B8&gt;0,VALUE(SUBSTITUTE($B8,"5","0"))=$B8),1,0)),"")</f>
        <v/>
      </c>
      <c r="I8" s="124" t="str">
        <f>IF(PhieuBauCu!$B$2&gt;5,IF(LEN($B8)=0,"",IF(AND($B8&gt;0,VALUE(SUBSTITUTE($B8,"6","0"))=$B8),1,0)),"")</f>
        <v/>
      </c>
      <c r="J8" s="124" t="str">
        <f>IF(PhieuBauCu!$B$2&gt;6,IF(LEN($B8)=0,"",IF(AND($B8&gt;0,VALUE(SUBSTITUTE($B8,"7","0"))=$B8),1,0)),"")</f>
        <v/>
      </c>
      <c r="K8" s="124" t="str">
        <f>IF(PhieuBauCu!$B$2&gt;7,IF(LEN($B8)=0,"",IF(AND($B8&gt;0,VALUE(SUBSTITUTE($B8,"8","0"))=$B8),1,0)),"")</f>
        <v/>
      </c>
      <c r="L8" s="124" t="str">
        <f>IF(PhieuBauCu!$B$2&gt;8,IF(LEN($B8)=0,"",IF(AND($B8&gt;0,VALUE(SUBSTITUTE($B8,"9","0"))=$B8),1,0)),"")</f>
        <v/>
      </c>
      <c r="M8" s="126">
        <f t="shared" si="1"/>
        <v>0</v>
      </c>
      <c r="N8" s="24">
        <f>IF(AND(M8&lt;=PhieuBauCu!$B$13,M8&gt;=1),1,0)</f>
        <v>0</v>
      </c>
    </row>
    <row r="9" spans="1:14" ht="28.5" customHeight="1" x14ac:dyDescent="0.25">
      <c r="A9" s="124">
        <v>4</v>
      </c>
      <c r="B9" s="1"/>
      <c r="C9" s="125" t="str">
        <f t="shared" si="0"/>
        <v/>
      </c>
      <c r="D9" s="124" t="str">
        <f>IF(PhieuBauCu!$B$2&gt;0,IF(LEN($B9)=0,"",IF(AND($B9&gt;0,VALUE(SUBSTITUTE($B9,"1","0"))=$B9),1,0)),"")</f>
        <v/>
      </c>
      <c r="E9" s="124" t="str">
        <f>IF(PhieuBauCu!$B$2&gt;1,IF(LEN($B9)=0,"",IF(AND($B9&gt;0,VALUE(SUBSTITUTE($B9,"2","0"))=$B9),1,0)),"")</f>
        <v/>
      </c>
      <c r="F9" s="124" t="str">
        <f>IF(PhieuBauCu!$B$2&gt;2,IF(LEN($B9)=0,"",IF(AND($B9&gt;0,VALUE(SUBSTITUTE($B9,"3","0"))=$B9),1,0)),"")</f>
        <v/>
      </c>
      <c r="G9" s="124" t="str">
        <f>IF(PhieuBauCu!$B$2&gt;3,IF(LEN($B9)=0,"",IF(AND($B9&gt;0,VALUE(SUBSTITUTE($B9,"4","0"))=$B9),1,0)),"")</f>
        <v/>
      </c>
      <c r="H9" s="124" t="str">
        <f>IF(PhieuBauCu!$B$2&gt;4,IF(LEN($B9)=0,"",IF(AND($B9&gt;0,VALUE(SUBSTITUTE($B9,"5","0"))=$B9),1,0)),"")</f>
        <v/>
      </c>
      <c r="I9" s="124" t="str">
        <f>IF(PhieuBauCu!$B$2&gt;5,IF(LEN($B9)=0,"",IF(AND($B9&gt;0,VALUE(SUBSTITUTE($B9,"6","0"))=$B9),1,0)),"")</f>
        <v/>
      </c>
      <c r="J9" s="124" t="str">
        <f>IF(PhieuBauCu!$B$2&gt;6,IF(LEN($B9)=0,"",IF(AND($B9&gt;0,VALUE(SUBSTITUTE($B9,"7","0"))=$B9),1,0)),"")</f>
        <v/>
      </c>
      <c r="K9" s="124" t="str">
        <f>IF(PhieuBauCu!$B$2&gt;7,IF(LEN($B9)=0,"",IF(AND($B9&gt;0,VALUE(SUBSTITUTE($B9,"8","0"))=$B9),1,0)),"")</f>
        <v/>
      </c>
      <c r="L9" s="124" t="str">
        <f>IF(PhieuBauCu!$B$2&gt;8,IF(LEN($B9)=0,"",IF(AND($B9&gt;0,VALUE(SUBSTITUTE($B9,"9","0"))=$B9),1,0)),"")</f>
        <v/>
      </c>
      <c r="M9" s="126">
        <f t="shared" si="1"/>
        <v>0</v>
      </c>
      <c r="N9" s="24">
        <f>IF(AND(M9&lt;=PhieuBauCu!$B$13,M9&gt;=1),1,0)</f>
        <v>0</v>
      </c>
    </row>
    <row r="10" spans="1:14" ht="28.5" customHeight="1" x14ac:dyDescent="0.25">
      <c r="A10" s="124">
        <v>5</v>
      </c>
      <c r="B10" s="1"/>
      <c r="C10" s="125" t="str">
        <f t="shared" si="0"/>
        <v/>
      </c>
      <c r="D10" s="124" t="str">
        <f>IF(PhieuBauCu!$B$2&gt;0,IF(LEN($B10)=0,"",IF(AND($B10&gt;0,VALUE(SUBSTITUTE($B10,"1","0"))=$B10),1,0)),"")</f>
        <v/>
      </c>
      <c r="E10" s="124" t="str">
        <f>IF(PhieuBauCu!$B$2&gt;1,IF(LEN($B10)=0,"",IF(AND($B10&gt;0,VALUE(SUBSTITUTE($B10,"2","0"))=$B10),1,0)),"")</f>
        <v/>
      </c>
      <c r="F10" s="124" t="str">
        <f>IF(PhieuBauCu!$B$2&gt;2,IF(LEN($B10)=0,"",IF(AND($B10&gt;0,VALUE(SUBSTITUTE($B10,"3","0"))=$B10),1,0)),"")</f>
        <v/>
      </c>
      <c r="G10" s="124" t="str">
        <f>IF(PhieuBauCu!$B$2&gt;3,IF(LEN($B10)=0,"",IF(AND($B10&gt;0,VALUE(SUBSTITUTE($B10,"4","0"))=$B10),1,0)),"")</f>
        <v/>
      </c>
      <c r="H10" s="124" t="str">
        <f>IF(PhieuBauCu!$B$2&gt;4,IF(LEN($B10)=0,"",IF(AND($B10&gt;0,VALUE(SUBSTITUTE($B10,"5","0"))=$B10),1,0)),"")</f>
        <v/>
      </c>
      <c r="I10" s="124" t="str">
        <f>IF(PhieuBauCu!$B$2&gt;5,IF(LEN($B10)=0,"",IF(AND($B10&gt;0,VALUE(SUBSTITUTE($B10,"6","0"))=$B10),1,0)),"")</f>
        <v/>
      </c>
      <c r="J10" s="124" t="str">
        <f>IF(PhieuBauCu!$B$2&gt;6,IF(LEN($B10)=0,"",IF(AND($B10&gt;0,VALUE(SUBSTITUTE($B10,"7","0"))=$B10),1,0)),"")</f>
        <v/>
      </c>
      <c r="K10" s="124" t="str">
        <f>IF(PhieuBauCu!$B$2&gt;7,IF(LEN($B10)=0,"",IF(AND($B10&gt;0,VALUE(SUBSTITUTE($B10,"8","0"))=$B10),1,0)),"")</f>
        <v/>
      </c>
      <c r="L10" s="124" t="str">
        <f>IF(PhieuBauCu!$B$2&gt;8,IF(LEN($B10)=0,"",IF(AND($B10&gt;0,VALUE(SUBSTITUTE($B10,"9","0"))=$B10),1,0)),"")</f>
        <v/>
      </c>
      <c r="M10" s="126">
        <f t="shared" si="1"/>
        <v>0</v>
      </c>
      <c r="N10" s="24">
        <f>IF(AND(M10&lt;=PhieuBauCu!$B$13,M10&gt;=1),1,0)</f>
        <v>0</v>
      </c>
    </row>
    <row r="11" spans="1:14" ht="28.5" customHeight="1" x14ac:dyDescent="0.25">
      <c r="A11" s="124">
        <v>6</v>
      </c>
      <c r="B11" s="1"/>
      <c r="C11" s="125" t="str">
        <f t="shared" si="0"/>
        <v/>
      </c>
      <c r="D11" s="124" t="str">
        <f>IF(PhieuBauCu!$B$2&gt;0,IF(LEN($B11)=0,"",IF(AND($B11&gt;0,VALUE(SUBSTITUTE($B11,"1","0"))=$B11),1,0)),"")</f>
        <v/>
      </c>
      <c r="E11" s="124" t="str">
        <f>IF(PhieuBauCu!$B$2&gt;1,IF(LEN($B11)=0,"",IF(AND($B11&gt;0,VALUE(SUBSTITUTE($B11,"2","0"))=$B11),1,0)),"")</f>
        <v/>
      </c>
      <c r="F11" s="124" t="str">
        <f>IF(PhieuBauCu!$B$2&gt;2,IF(LEN($B11)=0,"",IF(AND($B11&gt;0,VALUE(SUBSTITUTE($B11,"3","0"))=$B11),1,0)),"")</f>
        <v/>
      </c>
      <c r="G11" s="124" t="str">
        <f>IF(PhieuBauCu!$B$2&gt;3,IF(LEN($B11)=0,"",IF(AND($B11&gt;0,VALUE(SUBSTITUTE($B11,"4","0"))=$B11),1,0)),"")</f>
        <v/>
      </c>
      <c r="H11" s="124" t="str">
        <f>IF(PhieuBauCu!$B$2&gt;4,IF(LEN($B11)=0,"",IF(AND($B11&gt;0,VALUE(SUBSTITUTE($B11,"5","0"))=$B11),1,0)),"")</f>
        <v/>
      </c>
      <c r="I11" s="124" t="str">
        <f>IF(PhieuBauCu!$B$2&gt;5,IF(LEN($B11)=0,"",IF(AND($B11&gt;0,VALUE(SUBSTITUTE($B11,"6","0"))=$B11),1,0)),"")</f>
        <v/>
      </c>
      <c r="J11" s="124" t="str">
        <f>IF(PhieuBauCu!$B$2&gt;6,IF(LEN($B11)=0,"",IF(AND($B11&gt;0,VALUE(SUBSTITUTE($B11,"7","0"))=$B11),1,0)),"")</f>
        <v/>
      </c>
      <c r="K11" s="124" t="str">
        <f>IF(PhieuBauCu!$B$2&gt;7,IF(LEN($B11)=0,"",IF(AND($B11&gt;0,VALUE(SUBSTITUTE($B11,"8","0"))=$B11),1,0)),"")</f>
        <v/>
      </c>
      <c r="L11" s="124" t="str">
        <f>IF(PhieuBauCu!$B$2&gt;8,IF(LEN($B11)=0,"",IF(AND($B11&gt;0,VALUE(SUBSTITUTE($B11,"9","0"))=$B11),1,0)),"")</f>
        <v/>
      </c>
      <c r="M11" s="126">
        <f t="shared" si="1"/>
        <v>0</v>
      </c>
      <c r="N11" s="24">
        <f>IF(AND(M11&lt;=PhieuBauCu!$B$13,M11&gt;=1),1,0)</f>
        <v>0</v>
      </c>
    </row>
    <row r="12" spans="1:14" ht="28.5" customHeight="1" x14ac:dyDescent="0.25">
      <c r="A12" s="124">
        <v>7</v>
      </c>
      <c r="B12" s="1"/>
      <c r="C12" s="125" t="str">
        <f t="shared" si="0"/>
        <v/>
      </c>
      <c r="D12" s="124" t="str">
        <f>IF(PhieuBauCu!$B$2&gt;0,IF(LEN($B12)=0,"",IF(AND($B12&gt;0,VALUE(SUBSTITUTE($B12,"1","0"))=$B12),1,0)),"")</f>
        <v/>
      </c>
      <c r="E12" s="124" t="str">
        <f>IF(PhieuBauCu!$B$2&gt;1,IF(LEN($B12)=0,"",IF(AND($B12&gt;0,VALUE(SUBSTITUTE($B12,"2","0"))=$B12),1,0)),"")</f>
        <v/>
      </c>
      <c r="F12" s="124" t="str">
        <f>IF(PhieuBauCu!$B$2&gt;2,IF(LEN($B12)=0,"",IF(AND($B12&gt;0,VALUE(SUBSTITUTE($B12,"3","0"))=$B12),1,0)),"")</f>
        <v/>
      </c>
      <c r="G12" s="124" t="str">
        <f>IF(PhieuBauCu!$B$2&gt;3,IF(LEN($B12)=0,"",IF(AND($B12&gt;0,VALUE(SUBSTITUTE($B12,"4","0"))=$B12),1,0)),"")</f>
        <v/>
      </c>
      <c r="H12" s="124" t="str">
        <f>IF(PhieuBauCu!$B$2&gt;4,IF(LEN($B12)=0,"",IF(AND($B12&gt;0,VALUE(SUBSTITUTE($B12,"5","0"))=$B12),1,0)),"")</f>
        <v/>
      </c>
      <c r="I12" s="124" t="str">
        <f>IF(PhieuBauCu!$B$2&gt;5,IF(LEN($B12)=0,"",IF(AND($B12&gt;0,VALUE(SUBSTITUTE($B12,"6","0"))=$B12),1,0)),"")</f>
        <v/>
      </c>
      <c r="J12" s="124" t="str">
        <f>IF(PhieuBauCu!$B$2&gt;6,IF(LEN($B12)=0,"",IF(AND($B12&gt;0,VALUE(SUBSTITUTE($B12,"7","0"))=$B12),1,0)),"")</f>
        <v/>
      </c>
      <c r="K12" s="124" t="str">
        <f>IF(PhieuBauCu!$B$2&gt;7,IF(LEN($B12)=0,"",IF(AND($B12&gt;0,VALUE(SUBSTITUTE($B12,"8","0"))=$B12),1,0)),"")</f>
        <v/>
      </c>
      <c r="L12" s="124" t="str">
        <f>IF(PhieuBauCu!$B$2&gt;8,IF(LEN($B12)=0,"",IF(AND($B12&gt;0,VALUE(SUBSTITUTE($B12,"9","0"))=$B12),1,0)),"")</f>
        <v/>
      </c>
      <c r="M12" s="126">
        <f t="shared" si="1"/>
        <v>0</v>
      </c>
      <c r="N12" s="24">
        <f>IF(AND(M12&lt;=PhieuBauCu!$B$13,M12&gt;=1),1,0)</f>
        <v>0</v>
      </c>
    </row>
    <row r="13" spans="1:14" ht="28.5" customHeight="1" x14ac:dyDescent="0.25">
      <c r="A13" s="124">
        <v>8</v>
      </c>
      <c r="B13" s="1"/>
      <c r="C13" s="125" t="str">
        <f t="shared" si="0"/>
        <v/>
      </c>
      <c r="D13" s="124" t="str">
        <f>IF(PhieuBauCu!$B$2&gt;0,IF(LEN($B13)=0,"",IF(AND($B13&gt;0,VALUE(SUBSTITUTE($B13,"1","0"))=$B13),1,0)),"")</f>
        <v/>
      </c>
      <c r="E13" s="124" t="str">
        <f>IF(PhieuBauCu!$B$2&gt;1,IF(LEN($B13)=0,"",IF(AND($B13&gt;0,VALUE(SUBSTITUTE($B13,"2","0"))=$B13),1,0)),"")</f>
        <v/>
      </c>
      <c r="F13" s="124" t="str">
        <f>IF(PhieuBauCu!$B$2&gt;2,IF(LEN($B13)=0,"",IF(AND($B13&gt;0,VALUE(SUBSTITUTE($B13,"3","0"))=$B13),1,0)),"")</f>
        <v/>
      </c>
      <c r="G13" s="124" t="str">
        <f>IF(PhieuBauCu!$B$2&gt;3,IF(LEN($B13)=0,"",IF(AND($B13&gt;0,VALUE(SUBSTITUTE($B13,"4","0"))=$B13),1,0)),"")</f>
        <v/>
      </c>
      <c r="H13" s="124" t="str">
        <f>IF(PhieuBauCu!$B$2&gt;4,IF(LEN($B13)=0,"",IF(AND($B13&gt;0,VALUE(SUBSTITUTE($B13,"5","0"))=$B13),1,0)),"")</f>
        <v/>
      </c>
      <c r="I13" s="124" t="str">
        <f>IF(PhieuBauCu!$B$2&gt;5,IF(LEN($B13)=0,"",IF(AND($B13&gt;0,VALUE(SUBSTITUTE($B13,"6","0"))=$B13),1,0)),"")</f>
        <v/>
      </c>
      <c r="J13" s="124" t="str">
        <f>IF(PhieuBauCu!$B$2&gt;6,IF(LEN($B13)=0,"",IF(AND($B13&gt;0,VALUE(SUBSTITUTE($B13,"7","0"))=$B13),1,0)),"")</f>
        <v/>
      </c>
      <c r="K13" s="124" t="str">
        <f>IF(PhieuBauCu!$B$2&gt;7,IF(LEN($B13)=0,"",IF(AND($B13&gt;0,VALUE(SUBSTITUTE($B13,"8","0"))=$B13),1,0)),"")</f>
        <v/>
      </c>
      <c r="L13" s="124" t="str">
        <f>IF(PhieuBauCu!$B$2&gt;8,IF(LEN($B13)=0,"",IF(AND($B13&gt;0,VALUE(SUBSTITUTE($B13,"9","0"))=$B13),1,0)),"")</f>
        <v/>
      </c>
      <c r="M13" s="126">
        <f t="shared" si="1"/>
        <v>0</v>
      </c>
      <c r="N13" s="24">
        <f>IF(AND(M13&lt;=PhieuBauCu!$B$13,M13&gt;=1),1,0)</f>
        <v>0</v>
      </c>
    </row>
    <row r="14" spans="1:14" ht="28.5" customHeight="1" x14ac:dyDescent="0.25">
      <c r="A14" s="124">
        <v>9</v>
      </c>
      <c r="B14" s="1"/>
      <c r="C14" s="125" t="str">
        <f t="shared" si="0"/>
        <v/>
      </c>
      <c r="D14" s="124" t="str">
        <f>IF(PhieuBauCu!$B$2&gt;0,IF(LEN($B14)=0,"",IF(AND($B14&gt;0,VALUE(SUBSTITUTE($B14,"1","0"))=$B14),1,0)),"")</f>
        <v/>
      </c>
      <c r="E14" s="124" t="str">
        <f>IF(PhieuBauCu!$B$2&gt;1,IF(LEN($B14)=0,"",IF(AND($B14&gt;0,VALUE(SUBSTITUTE($B14,"2","0"))=$B14),1,0)),"")</f>
        <v/>
      </c>
      <c r="F14" s="124" t="str">
        <f>IF(PhieuBauCu!$B$2&gt;2,IF(LEN($B14)=0,"",IF(AND($B14&gt;0,VALUE(SUBSTITUTE($B14,"3","0"))=$B14),1,0)),"")</f>
        <v/>
      </c>
      <c r="G14" s="124" t="str">
        <f>IF(PhieuBauCu!$B$2&gt;3,IF(LEN($B14)=0,"",IF(AND($B14&gt;0,VALUE(SUBSTITUTE($B14,"4","0"))=$B14),1,0)),"")</f>
        <v/>
      </c>
      <c r="H14" s="124" t="str">
        <f>IF(PhieuBauCu!$B$2&gt;4,IF(LEN($B14)=0,"",IF(AND($B14&gt;0,VALUE(SUBSTITUTE($B14,"5","0"))=$B14),1,0)),"")</f>
        <v/>
      </c>
      <c r="I14" s="124" t="str">
        <f>IF(PhieuBauCu!$B$2&gt;5,IF(LEN($B14)=0,"",IF(AND($B14&gt;0,VALUE(SUBSTITUTE($B14,"6","0"))=$B14),1,0)),"")</f>
        <v/>
      </c>
      <c r="J14" s="124" t="str">
        <f>IF(PhieuBauCu!$B$2&gt;6,IF(LEN($B14)=0,"",IF(AND($B14&gt;0,VALUE(SUBSTITUTE($B14,"7","0"))=$B14),1,0)),"")</f>
        <v/>
      </c>
      <c r="K14" s="124" t="str">
        <f>IF(PhieuBauCu!$B$2&gt;7,IF(LEN($B14)=0,"",IF(AND($B14&gt;0,VALUE(SUBSTITUTE($B14,"8","0"))=$B14),1,0)),"")</f>
        <v/>
      </c>
      <c r="L14" s="124" t="str">
        <f>IF(PhieuBauCu!$B$2&gt;8,IF(LEN($B14)=0,"",IF(AND($B14&gt;0,VALUE(SUBSTITUTE($B14,"9","0"))=$B14),1,0)),"")</f>
        <v/>
      </c>
      <c r="M14" s="126">
        <f t="shared" si="1"/>
        <v>0</v>
      </c>
      <c r="N14" s="24">
        <f>IF(AND(M14&lt;=PhieuBauCu!$B$13,M14&gt;=1),1,0)</f>
        <v>0</v>
      </c>
    </row>
    <row r="15" spans="1:14" ht="28.5" customHeight="1" x14ac:dyDescent="0.25">
      <c r="A15" s="124">
        <v>10</v>
      </c>
      <c r="B15" s="1"/>
      <c r="C15" s="125" t="str">
        <f t="shared" si="0"/>
        <v/>
      </c>
      <c r="D15" s="124" t="str">
        <f>IF(PhieuBauCu!$B$2&gt;0,IF(LEN($B15)=0,"",IF(AND($B15&gt;0,VALUE(SUBSTITUTE($B15,"1","0"))=$B15),1,0)),"")</f>
        <v/>
      </c>
      <c r="E15" s="124" t="str">
        <f>IF(PhieuBauCu!$B$2&gt;1,IF(LEN($B15)=0,"",IF(AND($B15&gt;0,VALUE(SUBSTITUTE($B15,"2","0"))=$B15),1,0)),"")</f>
        <v/>
      </c>
      <c r="F15" s="124" t="str">
        <f>IF(PhieuBauCu!$B$2&gt;2,IF(LEN($B15)=0,"",IF(AND($B15&gt;0,VALUE(SUBSTITUTE($B15,"3","0"))=$B15),1,0)),"")</f>
        <v/>
      </c>
      <c r="G15" s="124" t="str">
        <f>IF(PhieuBauCu!$B$2&gt;3,IF(LEN($B15)=0,"",IF(AND($B15&gt;0,VALUE(SUBSTITUTE($B15,"4","0"))=$B15),1,0)),"")</f>
        <v/>
      </c>
      <c r="H15" s="124" t="str">
        <f>IF(PhieuBauCu!$B$2&gt;4,IF(LEN($B15)=0,"",IF(AND($B15&gt;0,VALUE(SUBSTITUTE($B15,"5","0"))=$B15),1,0)),"")</f>
        <v/>
      </c>
      <c r="I15" s="124" t="str">
        <f>IF(PhieuBauCu!$B$2&gt;5,IF(LEN($B15)=0,"",IF(AND($B15&gt;0,VALUE(SUBSTITUTE($B15,"6","0"))=$B15),1,0)),"")</f>
        <v/>
      </c>
      <c r="J15" s="124" t="str">
        <f>IF(PhieuBauCu!$B$2&gt;6,IF(LEN($B15)=0,"",IF(AND($B15&gt;0,VALUE(SUBSTITUTE($B15,"7","0"))=$B15),1,0)),"")</f>
        <v/>
      </c>
      <c r="K15" s="124" t="str">
        <f>IF(PhieuBauCu!$B$2&gt;7,IF(LEN($B15)=0,"",IF(AND($B15&gt;0,VALUE(SUBSTITUTE($B15,"8","0"))=$B15),1,0)),"")</f>
        <v/>
      </c>
      <c r="L15" s="124" t="str">
        <f>IF(PhieuBauCu!$B$2&gt;8,IF(LEN($B15)=0,"",IF(AND($B15&gt;0,VALUE(SUBSTITUTE($B15,"9","0"))=$B15),1,0)),"")</f>
        <v/>
      </c>
      <c r="M15" s="126">
        <f t="shared" si="1"/>
        <v>0</v>
      </c>
      <c r="N15" s="24">
        <f>IF(AND(M15&lt;=PhieuBauCu!$B$13,M15&gt;=1),1,0)</f>
        <v>0</v>
      </c>
    </row>
    <row r="16" spans="1:14" ht="28.5" customHeight="1" x14ac:dyDescent="0.25">
      <c r="A16" s="124">
        <v>11</v>
      </c>
      <c r="B16" s="1"/>
      <c r="C16" s="125" t="str">
        <f t="shared" si="0"/>
        <v/>
      </c>
      <c r="D16" s="124" t="str">
        <f>IF(PhieuBauCu!$B$2&gt;0,IF(LEN($B16)=0,"",IF(AND($B16&gt;0,VALUE(SUBSTITUTE($B16,"1","0"))=$B16),1,0)),"")</f>
        <v/>
      </c>
      <c r="E16" s="124" t="str">
        <f>IF(PhieuBauCu!$B$2&gt;1,IF(LEN($B16)=0,"",IF(AND($B16&gt;0,VALUE(SUBSTITUTE($B16,"2","0"))=$B16),1,0)),"")</f>
        <v/>
      </c>
      <c r="F16" s="124" t="str">
        <f>IF(PhieuBauCu!$B$2&gt;2,IF(LEN($B16)=0,"",IF(AND($B16&gt;0,VALUE(SUBSTITUTE($B16,"3","0"))=$B16),1,0)),"")</f>
        <v/>
      </c>
      <c r="G16" s="124" t="str">
        <f>IF(PhieuBauCu!$B$2&gt;3,IF(LEN($B16)=0,"",IF(AND($B16&gt;0,VALUE(SUBSTITUTE($B16,"4","0"))=$B16),1,0)),"")</f>
        <v/>
      </c>
      <c r="H16" s="124" t="str">
        <f>IF(PhieuBauCu!$B$2&gt;4,IF(LEN($B16)=0,"",IF(AND($B16&gt;0,VALUE(SUBSTITUTE($B16,"5","0"))=$B16),1,0)),"")</f>
        <v/>
      </c>
      <c r="I16" s="124" t="str">
        <f>IF(PhieuBauCu!$B$2&gt;5,IF(LEN($B16)=0,"",IF(AND($B16&gt;0,VALUE(SUBSTITUTE($B16,"6","0"))=$B16),1,0)),"")</f>
        <v/>
      </c>
      <c r="J16" s="124" t="str">
        <f>IF(PhieuBauCu!$B$2&gt;6,IF(LEN($B16)=0,"",IF(AND($B16&gt;0,VALUE(SUBSTITUTE($B16,"7","0"))=$B16),1,0)),"")</f>
        <v/>
      </c>
      <c r="K16" s="124" t="str">
        <f>IF(PhieuBauCu!$B$2&gt;7,IF(LEN($B16)=0,"",IF(AND($B16&gt;0,VALUE(SUBSTITUTE($B16,"8","0"))=$B16),1,0)),"")</f>
        <v/>
      </c>
      <c r="L16" s="124" t="str">
        <f>IF(PhieuBauCu!$B$2&gt;8,IF(LEN($B16)=0,"",IF(AND($B16&gt;0,VALUE(SUBSTITUTE($B16,"9","0"))=$B16),1,0)),"")</f>
        <v/>
      </c>
      <c r="M16" s="126">
        <f t="shared" si="1"/>
        <v>0</v>
      </c>
      <c r="N16" s="24">
        <f>IF(AND(M16&lt;=PhieuBauCu!$B$13,M16&gt;=1),1,0)</f>
        <v>0</v>
      </c>
    </row>
    <row r="17" spans="1:14" ht="28.5" customHeight="1" x14ac:dyDescent="0.25">
      <c r="A17" s="124">
        <v>12</v>
      </c>
      <c r="B17" s="1"/>
      <c r="C17" s="125" t="str">
        <f t="shared" si="0"/>
        <v/>
      </c>
      <c r="D17" s="124" t="str">
        <f>IF(PhieuBauCu!$B$2&gt;0,IF(LEN($B17)=0,"",IF(AND($B17&gt;0,VALUE(SUBSTITUTE($B17,"1","0"))=$B17),1,0)),"")</f>
        <v/>
      </c>
      <c r="E17" s="124" t="str">
        <f>IF(PhieuBauCu!$B$2&gt;1,IF(LEN($B17)=0,"",IF(AND($B17&gt;0,VALUE(SUBSTITUTE($B17,"2","0"))=$B17),1,0)),"")</f>
        <v/>
      </c>
      <c r="F17" s="124" t="str">
        <f>IF(PhieuBauCu!$B$2&gt;2,IF(LEN($B17)=0,"",IF(AND($B17&gt;0,VALUE(SUBSTITUTE($B17,"3","0"))=$B17),1,0)),"")</f>
        <v/>
      </c>
      <c r="G17" s="124" t="str">
        <f>IF(PhieuBauCu!$B$2&gt;3,IF(LEN($B17)=0,"",IF(AND($B17&gt;0,VALUE(SUBSTITUTE($B17,"4","0"))=$B17),1,0)),"")</f>
        <v/>
      </c>
      <c r="H17" s="124" t="str">
        <f>IF(PhieuBauCu!$B$2&gt;4,IF(LEN($B17)=0,"",IF(AND($B17&gt;0,VALUE(SUBSTITUTE($B17,"5","0"))=$B17),1,0)),"")</f>
        <v/>
      </c>
      <c r="I17" s="124" t="str">
        <f>IF(PhieuBauCu!$B$2&gt;5,IF(LEN($B17)=0,"",IF(AND($B17&gt;0,VALUE(SUBSTITUTE($B17,"6","0"))=$B17),1,0)),"")</f>
        <v/>
      </c>
      <c r="J17" s="124" t="str">
        <f>IF(PhieuBauCu!$B$2&gt;6,IF(LEN($B17)=0,"",IF(AND($B17&gt;0,VALUE(SUBSTITUTE($B17,"7","0"))=$B17),1,0)),"")</f>
        <v/>
      </c>
      <c r="K17" s="124" t="str">
        <f>IF(PhieuBauCu!$B$2&gt;7,IF(LEN($B17)=0,"",IF(AND($B17&gt;0,VALUE(SUBSTITUTE($B17,"8","0"))=$B17),1,0)),"")</f>
        <v/>
      </c>
      <c r="L17" s="124" t="str">
        <f>IF(PhieuBauCu!$B$2&gt;8,IF(LEN($B17)=0,"",IF(AND($B17&gt;0,VALUE(SUBSTITUTE($B17,"9","0"))=$B17),1,0)),"")</f>
        <v/>
      </c>
      <c r="M17" s="126">
        <f t="shared" si="1"/>
        <v>0</v>
      </c>
      <c r="N17" s="24">
        <f>IF(AND(M17&lt;=PhieuBauCu!$B$13,M17&gt;=1),1,0)</f>
        <v>0</v>
      </c>
    </row>
    <row r="18" spans="1:14" ht="28.5" customHeight="1" x14ac:dyDescent="0.25">
      <c r="A18" s="124">
        <v>13</v>
      </c>
      <c r="B18" s="1"/>
      <c r="C18" s="125" t="str">
        <f t="shared" si="0"/>
        <v/>
      </c>
      <c r="D18" s="124" t="str">
        <f>IF(PhieuBauCu!$B$2&gt;0,IF(LEN($B18)=0,"",IF(AND($B18&gt;0,VALUE(SUBSTITUTE($B18,"1","0"))=$B18),1,0)),"")</f>
        <v/>
      </c>
      <c r="E18" s="124" t="str">
        <f>IF(PhieuBauCu!$B$2&gt;1,IF(LEN($B18)=0,"",IF(AND($B18&gt;0,VALUE(SUBSTITUTE($B18,"2","0"))=$B18),1,0)),"")</f>
        <v/>
      </c>
      <c r="F18" s="124" t="str">
        <f>IF(PhieuBauCu!$B$2&gt;2,IF(LEN($B18)=0,"",IF(AND($B18&gt;0,VALUE(SUBSTITUTE($B18,"3","0"))=$B18),1,0)),"")</f>
        <v/>
      </c>
      <c r="G18" s="124" t="str">
        <f>IF(PhieuBauCu!$B$2&gt;3,IF(LEN($B18)=0,"",IF(AND($B18&gt;0,VALUE(SUBSTITUTE($B18,"4","0"))=$B18),1,0)),"")</f>
        <v/>
      </c>
      <c r="H18" s="124" t="str">
        <f>IF(PhieuBauCu!$B$2&gt;4,IF(LEN($B18)=0,"",IF(AND($B18&gt;0,VALUE(SUBSTITUTE($B18,"5","0"))=$B18),1,0)),"")</f>
        <v/>
      </c>
      <c r="I18" s="124" t="str">
        <f>IF(PhieuBauCu!$B$2&gt;5,IF(LEN($B18)=0,"",IF(AND($B18&gt;0,VALUE(SUBSTITUTE($B18,"6","0"))=$B18),1,0)),"")</f>
        <v/>
      </c>
      <c r="J18" s="124" t="str">
        <f>IF(PhieuBauCu!$B$2&gt;6,IF(LEN($B18)=0,"",IF(AND($B18&gt;0,VALUE(SUBSTITUTE($B18,"7","0"))=$B18),1,0)),"")</f>
        <v/>
      </c>
      <c r="K18" s="124" t="str">
        <f>IF(PhieuBauCu!$B$2&gt;7,IF(LEN($B18)=0,"",IF(AND($B18&gt;0,VALUE(SUBSTITUTE($B18,"8","0"))=$B18),1,0)),"")</f>
        <v/>
      </c>
      <c r="L18" s="124" t="str">
        <f>IF(PhieuBauCu!$B$2&gt;8,IF(LEN($B18)=0,"",IF(AND($B18&gt;0,VALUE(SUBSTITUTE($B18,"9","0"))=$B18),1,0)),"")</f>
        <v/>
      </c>
      <c r="M18" s="126">
        <f t="shared" si="1"/>
        <v>0</v>
      </c>
      <c r="N18" s="24">
        <f>IF(AND(M18&lt;=PhieuBauCu!$B$13,M18&gt;=1),1,0)</f>
        <v>0</v>
      </c>
    </row>
    <row r="19" spans="1:14" ht="42.75" customHeight="1" x14ac:dyDescent="0.25">
      <c r="A19" s="127" t="s">
        <v>3</v>
      </c>
      <c r="B19" s="130">
        <f>COUNT(B6:B18)</f>
        <v>0</v>
      </c>
      <c r="C19" s="128">
        <f t="array" ref="C19">SUM(IF($C$6:$C$18="Not Ok",1,0))</f>
        <v>0</v>
      </c>
      <c r="D19" s="128">
        <f t="shared" ref="D19:N19" si="2">SUM(D6:D18)</f>
        <v>0</v>
      </c>
      <c r="E19" s="128">
        <f t="shared" si="2"/>
        <v>0</v>
      </c>
      <c r="F19" s="128">
        <f t="shared" si="2"/>
        <v>0</v>
      </c>
      <c r="G19" s="128">
        <f t="shared" si="2"/>
        <v>0</v>
      </c>
      <c r="H19" s="128">
        <f t="shared" si="2"/>
        <v>0</v>
      </c>
      <c r="I19" s="128">
        <f t="shared" si="2"/>
        <v>0</v>
      </c>
      <c r="J19" s="128">
        <f t="shared" si="2"/>
        <v>0</v>
      </c>
      <c r="K19" s="128">
        <f t="shared" si="2"/>
        <v>0</v>
      </c>
      <c r="L19" s="128">
        <f t="shared" si="2"/>
        <v>0</v>
      </c>
      <c r="M19" s="128">
        <f t="shared" si="2"/>
        <v>0</v>
      </c>
      <c r="N19" s="24">
        <f t="shared" si="2"/>
        <v>0</v>
      </c>
    </row>
  </sheetData>
  <sheetProtection algorithmName="SHA-512" hashValue="80cnV7e513KoUkLpmFIxbZ2gMOFlcDIcpSYLqOS1+f4cxVxuhJQtDUg1YniRz3OvnVX8twFpWi7s/DO3qjraIg==" saltValue="o33zScV11vl242SAewdFEQ==" spinCount="100000" sheet="1" selectLockedCells="1"/>
  <protectedRanges>
    <protectedRange password="CF7A" sqref="E4:L4" name="Range1_1" securityDescriptor="O:WDG:WDD:(A;;CC;;;WD)"/>
    <protectedRange password="CF7A" sqref="C2:C3" name="Range1_5" securityDescriptor="O:WDG:WDD:(A;;CC;;;WD)"/>
    <protectedRange password="CF7A" sqref="C4:D4" name="Range1_6" securityDescriptor="O:WDG:WDD:(A;;CC;;;WD)"/>
    <protectedRange password="CF7A" sqref="C5" name="Range1_7" securityDescriptor="O:WDG:WDD:(A;;CC;;;WD)"/>
  </protectedRanges>
  <mergeCells count="7">
    <mergeCell ref="A1:A5"/>
    <mergeCell ref="B1:B5"/>
    <mergeCell ref="D5:L5"/>
    <mergeCell ref="C4:D4"/>
    <mergeCell ref="E4:F4"/>
    <mergeCell ref="G4:I4"/>
    <mergeCell ref="J4:L4"/>
  </mergeCells>
  <phoneticPr fontId="0" type="noConversion"/>
  <conditionalFormatting sqref="C6:C18">
    <cfRule type="cellIs" dxfId="22" priority="3" operator="equal">
      <formula>"Ok"</formula>
    </cfRule>
    <cfRule type="cellIs" dxfId="21" priority="4" operator="equal">
      <formula>"Not Ok"</formula>
    </cfRule>
  </conditionalFormatting>
  <conditionalFormatting sqref="C6:C18">
    <cfRule type="cellIs" dxfId="20" priority="1" operator="equal">
      <formula>"Ok"</formula>
    </cfRule>
    <cfRule type="cellIs" dxfId="19" priority="2" operator="equal">
      <formula>"Not Ok"</formula>
    </cfRule>
  </conditionalFormatting>
  <printOptions horizontalCentered="1"/>
  <pageMargins left="0.17" right="0.16" top="0.42" bottom="0.39" header="0.22" footer="0.17"/>
  <pageSetup paperSize="9" orientation="landscape" verticalDpi="0"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workbookViewId="0">
      <selection activeCell="E10" sqref="E10"/>
    </sheetView>
  </sheetViews>
  <sheetFormatPr defaultColWidth="9.109375" defaultRowHeight="13.2" x14ac:dyDescent="0.25"/>
  <cols>
    <col min="1" max="9" width="13.88671875" style="2" customWidth="1"/>
    <col min="10" max="10" width="15.88671875" style="2" customWidth="1"/>
    <col min="11" max="11" width="9.109375" style="2" hidden="1" customWidth="1"/>
    <col min="12" max="12" width="0" style="2" hidden="1" customWidth="1"/>
    <col min="13" max="16384" width="9.109375" style="2"/>
  </cols>
  <sheetData>
    <row r="1" spans="1:12" ht="14.4" customHeight="1" x14ac:dyDescent="0.25">
      <c r="A1" s="224" t="s">
        <v>11</v>
      </c>
      <c r="B1" s="225"/>
      <c r="C1" s="225"/>
      <c r="D1" s="225"/>
      <c r="E1" s="225"/>
      <c r="F1" s="225"/>
      <c r="G1" s="225"/>
      <c r="H1" s="225"/>
      <c r="I1" s="225"/>
      <c r="J1" s="225"/>
    </row>
    <row r="2" spans="1:12" ht="30" customHeight="1" thickBot="1" x14ac:dyDescent="0.3">
      <c r="A2" s="215" t="str">
        <f>"Tỷ lệ cử tri bỏ phiếu: " &amp; ROUND(Bang1!$E$5/PhieuBauCu!$B$15 * 100,2) &amp;"%; Tổng số phiếu thu vào: "&amp; Bang1!$E$5 &amp;" phiếu; Số phiếu hợp lệ: "&amp; Bang1!$D$6 &amp; " phiếu, chiếm tỷ lệ: " &amp; A3 &amp; "%; Số phiếu không hợp lệ: " &amp; Bang1!$E$5-Bang1!$D$6 &amp; " phiếu, chiếm tỷ lệ: " &amp; J3 &amp; "%."</f>
        <v>Tỷ lệ cử tri bỏ phiếu: 4,25%; Tổng số phiếu thu vào: 114 phiếu; Số phiếu hợp lệ: 101 phiếu, chiếm tỷ lệ: 88,6%; Số phiếu không hợp lệ: 13 phiếu, chiếm tỷ lệ: 11,4%.</v>
      </c>
      <c r="B2" s="215"/>
      <c r="C2" s="215"/>
      <c r="D2" s="215"/>
      <c r="E2" s="215"/>
      <c r="F2" s="215"/>
      <c r="G2" s="215"/>
      <c r="H2" s="215"/>
      <c r="I2" s="215"/>
      <c r="J2" s="215"/>
    </row>
    <row r="3" spans="1:12" ht="16.8" hidden="1" customHeight="1" thickBot="1" x14ac:dyDescent="0.3">
      <c r="A3" s="48">
        <f>ROUND(Bang1!$D$6/Bang1!$E$5 * 100,2)</f>
        <v>88.6</v>
      </c>
      <c r="B3" s="48">
        <f>IF(PhieuBauCu!$B$13 &gt;0, PhieuBauCu!$B$13, 0)</f>
        <v>7</v>
      </c>
      <c r="C3" s="48">
        <f>IF(PhieuBauCu!$B$13-1 &gt;0, PhieuBauCu!$B$13-1, 0)</f>
        <v>6</v>
      </c>
      <c r="D3" s="48">
        <f>IF(PhieuBauCu!$B$13-2 &gt;0, PhieuBauCu!$B$13-2, 0)</f>
        <v>5</v>
      </c>
      <c r="E3" s="48">
        <f>IF(PhieuBauCu!$B$13-3 &gt;0, PhieuBauCu!$B$13-3, 0)</f>
        <v>4</v>
      </c>
      <c r="F3" s="48">
        <f>IF(PhieuBauCu!$B$13-4 &gt;0, PhieuBauCu!$B$13-4, 0)</f>
        <v>3</v>
      </c>
      <c r="G3" s="48">
        <f>IF(PhieuBauCu!$B$13-5 &gt;0,PhieuBauCu!$B$13-5, 0)</f>
        <v>2</v>
      </c>
      <c r="H3" s="48">
        <f>IF(PhieuBauCu!$B$13-6 &gt;0, PhieuBauCu!$B$13-6, 0)</f>
        <v>1</v>
      </c>
      <c r="I3" s="48">
        <f>IF(PhieuBauCu!$B$13-7&gt;0, PhieuBauCu!$B$13-7, 0)</f>
        <v>0</v>
      </c>
      <c r="J3" s="48">
        <f>ROUND((Bang1!$E$5-Bang1!$D$6)/Bang1!$E$5 * 100,2)</f>
        <v>11.4</v>
      </c>
    </row>
    <row r="4" spans="1:12" ht="16.2" customHeight="1" thickTop="1" x14ac:dyDescent="0.25">
      <c r="A4" s="226" t="s">
        <v>12</v>
      </c>
      <c r="B4" s="49" t="str">
        <f>IF(PhieuBauCu!$B$13&gt;0, "PB " &amp; (PhieuBauCu!$B$13), "")</f>
        <v>PB 7</v>
      </c>
      <c r="C4" s="50" t="str">
        <f>IF(PhieuBauCu!$B$13-1 &gt;0, "PB " &amp; (PhieuBauCu!$B$13-1), "")</f>
        <v>PB 6</v>
      </c>
      <c r="D4" s="50" t="str">
        <f>IF(PhieuBauCu!$B$13-2 &gt;0, "PB " &amp; (PhieuBauCu!$B$13-2), "")</f>
        <v>PB 5</v>
      </c>
      <c r="E4" s="50" t="str">
        <f>IF(PhieuBauCu!$B$13-3&gt;0, "PB " &amp; (PhieuBauCu!$B$13-3), "")</f>
        <v>PB 4</v>
      </c>
      <c r="F4" s="50" t="str">
        <f>IF(PhieuBauCu!$B$13-4&gt;0, "PB " &amp; (PhieuBauCu!$B$13-4), "")</f>
        <v>PB 3</v>
      </c>
      <c r="G4" s="50" t="str">
        <f>IF(PhieuBauCu!$B$13-5&gt;0, "PB " &amp; (PhieuBauCu!$B$13-5), "")</f>
        <v>PB 2</v>
      </c>
      <c r="H4" s="50" t="str">
        <f>IF(PhieuBauCu!$B$13-6&gt;0, "PB " &amp; (PhieuBauCu!$B$13-6), "")</f>
        <v>PB 1</v>
      </c>
      <c r="I4" s="50" t="str">
        <f>IF(PhieuBauCu!$B$13-7&gt;0, "PB " &amp; (PhieuBauCu!$B$13-7), "")</f>
        <v/>
      </c>
      <c r="J4" s="228" t="s">
        <v>12</v>
      </c>
    </row>
    <row r="5" spans="1:12" ht="16.2" customHeight="1" x14ac:dyDescent="0.25">
      <c r="A5" s="227"/>
      <c r="B5" s="51">
        <f t="array" ref="B5">IF(B3 &gt;0, SUM(IF(Bang1!$M$7:$M$233=B3,1,0)*Bang1!$N$7:$N$233)+SUM(IF(Bang2!$M$6:$M$19=B3,1,0)*Bang2!$N$6:$N$19)+SUM(IF(Bang3!$M$6:$M$18=B3,1,0)*Bang3!$N$6:$N$18), "")</f>
        <v>17</v>
      </c>
      <c r="C5" s="52">
        <f t="array" ref="C5">IF(C3 &gt;0, SUM(IF(Bang1!$M$7:$M$233=C3,1,0)*Bang1!$N$7:$N$233)+SUM(IF(Bang2!$M$6:$M$19=C3,1,0)*Bang2!$N$6:$N$19)+SUM(IF(Bang3!$M$6:$M$18=C3,1,0)*Bang3!$N$6:$N$18), "")</f>
        <v>13</v>
      </c>
      <c r="D5" s="52">
        <f t="array" ref="D5">IF(D3 &gt;0, SUM(IF(Bang1!$M$7:$M$233=D3,1,0)*Bang1!$N$7:$N$233)+SUM(IF(Bang2!$M$6:$M$19=D3,1,0)*Bang2!$N$6:$N$19)+SUM(IF(Bang3!$M$6:$M$18=D3,1,0)*Bang3!$N$6:$N$18), "")</f>
        <v>16</v>
      </c>
      <c r="E5" s="52">
        <f t="array" ref="E5">IF(E3 &gt;0, SUM(IF(Bang1!$M$7:$M$233=E3,1,0)*Bang1!$N$7:$N$233)+SUM(IF(Bang2!$M$6:$M$19=E3,1,0)*Bang2!$N$6:$N$19)+SUM(IF(Bang3!$M$6:$M$18=E3,1,0)*Bang3!$N$6:$N$18), "")</f>
        <v>0</v>
      </c>
      <c r="F5" s="52">
        <f t="array" ref="F5">IF(F3 &gt;0, SUM(IF(Bang1!$M$7:$M$233=F3,1,0)*Bang1!$N$7:$N$233)+SUM(IF(Bang2!$M$6:$M$19=F3,1,0)*Bang2!$N$6:$N$19)+SUM(IF(Bang3!$M$6:$M$18=F3,1,0)*Bang3!$N$6:$N$18), "")</f>
        <v>16</v>
      </c>
      <c r="G5" s="52">
        <f t="array" ref="G5">IF(G3 &gt;0, SUM(IF(Bang1!$M$7:$M$233=G3,1,0)*Bang1!$N$7:$N$233)+SUM(IF(Bang2!$M$6:$M$19=G3,1,0)*Bang2!$N$6:$N$19)+SUM(IF(Bang3!$M$6:$M$18=G3,1,0)*Bang3!$N$6:$N$18), "")</f>
        <v>17</v>
      </c>
      <c r="H5" s="52">
        <f t="array" ref="H5">IF(H3 &gt;0, SUM(IF(Bang1!$M$7:$M$233=H3,1,0)*Bang1!$N$7:$N$233)+SUM(IF(Bang2!$M$6:$M$19=H3,1,0)*Bang2!$N$6:$N$19)+SUM(IF(Bang3!$M$6:$M$18=H3,1,0)*Bang3!$N$6:$N$18), "")</f>
        <v>22</v>
      </c>
      <c r="I5" s="52" t="str">
        <f t="array" ref="I5">IF(I3 &gt;0, SUM(IF(Bang1!$M$7:$M$233=I3,1,0)*Bang1!$N$7:$N$233)+SUM(IF(Bang2!$M$6:$M$19=I3,1,0)*Bang2!$N$6:$N$19)+SUM(IF(Bang3!$M$6:$M$18=I3,1,0)*Bang3!$N$6:$N$18), "")</f>
        <v/>
      </c>
      <c r="J5" s="229"/>
    </row>
    <row r="6" spans="1:12" ht="16.2" customHeight="1" x14ac:dyDescent="0.25">
      <c r="A6" s="53" t="s">
        <v>13</v>
      </c>
      <c r="B6" s="54">
        <f t="shared" ref="B6:H6" si="0">IF(B3 &gt;0, B5*B3,"")</f>
        <v>119</v>
      </c>
      <c r="C6" s="55">
        <f t="shared" si="0"/>
        <v>78</v>
      </c>
      <c r="D6" s="55">
        <f t="shared" si="0"/>
        <v>80</v>
      </c>
      <c r="E6" s="55">
        <f t="shared" si="0"/>
        <v>0</v>
      </c>
      <c r="F6" s="55">
        <f t="shared" si="0"/>
        <v>48</v>
      </c>
      <c r="G6" s="55">
        <f t="shared" si="0"/>
        <v>34</v>
      </c>
      <c r="H6" s="55">
        <f t="shared" si="0"/>
        <v>22</v>
      </c>
      <c r="I6" s="55" t="str">
        <f>IF(I3 &gt;0, I5*I3,"")</f>
        <v/>
      </c>
      <c r="J6" s="56" t="s">
        <v>13</v>
      </c>
    </row>
    <row r="7" spans="1:12" ht="16.2" customHeight="1" thickBot="1" x14ac:dyDescent="0.3">
      <c r="A7" s="57" t="s">
        <v>14</v>
      </c>
      <c r="B7" s="58" t="str">
        <f>IF(B3 &gt;0,ROUND((B5/Bang1!$D$6*100),2) &amp; "%","")</f>
        <v>16,83%</v>
      </c>
      <c r="C7" s="59" t="str">
        <f>IF(C3 &gt;0,ROUND((C5/Bang1!$D$6*100),2) &amp; "%","")</f>
        <v>12,87%</v>
      </c>
      <c r="D7" s="59" t="str">
        <f>IF(D3 &gt;0,ROUND((D5/Bang1!$D$6*100),2) &amp; "%","")</f>
        <v>15,84%</v>
      </c>
      <c r="E7" s="59" t="str">
        <f>IF(E3 &gt;0,ROUND((E5/Bang1!$D$6*100),2) &amp; "%","")</f>
        <v>0%</v>
      </c>
      <c r="F7" s="59" t="str">
        <f>IF(F3 &gt;0,ROUND((F5/Bang1!$D$6*100),2) &amp; "%","")</f>
        <v>15,84%</v>
      </c>
      <c r="G7" s="59" t="str">
        <f>IF(G3 &gt;0,ROUND((G5/Bang1!$D$6*100),2) &amp; "%","")</f>
        <v>16,83%</v>
      </c>
      <c r="H7" s="59" t="str">
        <f>IF(H3 &gt;0,ROUND((H5/Bang1!$D$6*100),2) &amp; "%","")</f>
        <v>21,78%</v>
      </c>
      <c r="I7" s="59" t="str">
        <f>IF(I3 &gt;0,ROUND((I5/Bang1!$D$6*100),2) &amp; "%","")</f>
        <v/>
      </c>
      <c r="J7" s="60" t="s">
        <v>14</v>
      </c>
    </row>
    <row r="8" spans="1:12" ht="7.8" customHeight="1" thickTop="1" thickBot="1" x14ac:dyDescent="0.3">
      <c r="A8" s="85"/>
      <c r="B8" s="85"/>
      <c r="C8" s="85"/>
      <c r="D8" s="85"/>
      <c r="E8" s="85"/>
      <c r="F8" s="85"/>
      <c r="G8" s="85"/>
      <c r="H8" s="85"/>
      <c r="I8" s="85"/>
      <c r="J8" s="85"/>
    </row>
    <row r="9" spans="1:12" ht="5.4" hidden="1" customHeight="1" thickBot="1" x14ac:dyDescent="0.3">
      <c r="A9" s="84">
        <f>Bang1!D1</f>
        <v>1</v>
      </c>
      <c r="B9" s="84">
        <f>Bang1!E1</f>
        <v>2</v>
      </c>
      <c r="C9" s="84">
        <f>Bang1!F1</f>
        <v>3</v>
      </c>
      <c r="D9" s="84">
        <f>Bang1!G1</f>
        <v>4</v>
      </c>
      <c r="E9" s="84">
        <f>Bang1!H1</f>
        <v>5</v>
      </c>
      <c r="F9" s="84">
        <f>Bang1!I1</f>
        <v>6</v>
      </c>
      <c r="G9" s="84">
        <f>Bang1!J1</f>
        <v>7</v>
      </c>
      <c r="H9" s="84">
        <f>Bang1!K1</f>
        <v>8</v>
      </c>
      <c r="I9" s="84">
        <f>Bang1!L1</f>
        <v>9</v>
      </c>
      <c r="J9" s="83"/>
    </row>
    <row r="10" spans="1:12" ht="84.75" customHeight="1" thickTop="1" x14ac:dyDescent="0.25">
      <c r="A10" s="61" t="str">
        <f>Bang1!D2</f>
        <v>Võ Đức Ân</v>
      </c>
      <c r="B10" s="62" t="str">
        <f>Bang1!E2</f>
        <v>Hồ văn Công</v>
      </c>
      <c r="C10" s="62" t="str">
        <f>Bang1!F2</f>
        <v>Nguyễn Công Kha</v>
      </c>
      <c r="D10" s="62" t="str">
        <f>Bang1!G2</f>
        <v>Nguyễn Tấn Khôi</v>
      </c>
      <c r="E10" s="62" t="str">
        <f>Bang1!H2</f>
        <v>Lê Viết Mẫn</v>
      </c>
      <c r="F10" s="62" t="str">
        <f>Bang1!I2</f>
        <v>Hồ Ngọc Nghĩa</v>
      </c>
      <c r="G10" s="62" t="str">
        <f>Bang1!J2</f>
        <v>Lê Văn Trung</v>
      </c>
      <c r="H10" s="62" t="str">
        <f>Bang1!K2</f>
        <v>Phạm Minh Tuấn</v>
      </c>
      <c r="I10" s="62" t="str">
        <f>Bang1!L2</f>
        <v>Bùi Anh Vũ</v>
      </c>
      <c r="J10" s="63" t="s">
        <v>15</v>
      </c>
    </row>
    <row r="11" spans="1:12" ht="15.6" customHeight="1" x14ac:dyDescent="0.25">
      <c r="A11" s="64" t="str">
        <f t="array" ref="A11">IF(LEN(A10)&gt;0,IF($L$11&gt;0,SUM(IF(Bang1!$M$7:$M$233=$L$11,Bang1!D$7:D$233,0))+SUM(IF(Bang2!$M$6:$M$19=$L$11,Bang2!D$6:D$19,0))+SUM(IF(Bang3!$M$6:$M$18=$L$11,Bang3!D$6:D$18,0)),""),"")</f>
        <v/>
      </c>
      <c r="B11" s="64" t="str">
        <f t="array" ref="B11">IF(LEN(B10)&gt;0,IF($L$11&gt;0,SUM(IF(Bang1!$M$7:$M$233=$L$11,Bang1!E$7:E$233,0))+SUM(IF(Bang2!$M$6:$M$19=$L$11,Bang2!E$6:E$19,0))+SUM(IF(Bang3!$M$6:$M$18=$L$11,Bang3!E$6:E$18,0)),""),"")</f>
        <v/>
      </c>
      <c r="C11" s="64" t="str">
        <f t="array" ref="C11">IF(LEN(C10)&gt;0,IF($L$11&gt;0,SUM(IF(Bang1!$M$7:$M$233=$L$11,Bang1!F$7:F$233,0))+SUM(IF(Bang2!$M$6:$M$19=$L$11,Bang2!F$6:F$19,0))+SUM(IF(Bang3!$M$6:$M$18=$L$11,Bang3!F$6:F$18,0)),""),"")</f>
        <v/>
      </c>
      <c r="D11" s="64" t="str">
        <f t="array" ref="D11">IF(LEN(D10)&gt;0,IF($L$11&gt;0,SUM(IF(Bang1!$M$7:$M$233=$L$11,Bang1!G$7:G$233,0))+SUM(IF(Bang2!$M$6:$M$19=$L$11,Bang2!G$6:G$19,0))+SUM(IF(Bang3!$M$6:$M$18=$L$11,Bang3!G$6:G$18,0)),""),"")</f>
        <v/>
      </c>
      <c r="E11" s="64" t="str">
        <f t="array" ref="E11">IF(LEN(E10)&gt;0,IF($L$11&gt;0,SUM(IF(Bang1!$M$7:$M$233=$L$11,Bang1!H$7:H$233,0))+SUM(IF(Bang2!$M$6:$M$19=$L$11,Bang2!H$6:H$19,0))+SUM(IF(Bang3!$M$6:$M$18=$L$11,Bang3!H$6:H$18,0)),""),"")</f>
        <v/>
      </c>
      <c r="F11" s="64" t="str">
        <f t="array" ref="F11">IF(LEN(F10)&gt;0,IF($L$11&gt;0,SUM(IF(Bang1!$M$7:$M$233=$L$11,Bang1!I$7:I$233,0))+SUM(IF(Bang2!$M$6:$M$19=$L$11,Bang2!I$6:I$19,0))+SUM(IF(Bang3!$M$6:$M$18=$L$11,Bang3!I$6:I$18,0)),""),"")</f>
        <v/>
      </c>
      <c r="G11" s="64" t="str">
        <f t="array" ref="G11">IF(LEN(G10)&gt;0,IF($L$11&gt;0,SUM(IF(Bang1!$M$7:$M$233=$L$11,Bang1!J$7:J$233,0))+SUM(IF(Bang2!$M$6:$M$19=$L$11,Bang2!J$6:J$19,0))+SUM(IF(Bang3!$M$6:$M$18=$L$11,Bang3!J$6:J$18,0)),""),"")</f>
        <v/>
      </c>
      <c r="H11" s="64" t="str">
        <f t="array" ref="H11">IF(LEN(H10)&gt;0,IF($L$11&gt;0,SUM(IF(Bang1!$M$7:$M$233=$L$11,Bang1!K$7:K$233,0))+SUM(IF(Bang2!$M$6:$M$19=$L$11,Bang2!K$6:K$19,0))+SUM(IF(Bang3!$M$6:$M$18=$L$11,Bang3!K$6:K$18,0)),""),"")</f>
        <v/>
      </c>
      <c r="I11" s="64" t="str">
        <f t="array" ref="I11">IF(LEN(I10)&gt;0,IF($L$11&gt;0,SUM(IF(Bang1!$M$7:$M$233=$L$11,Bang1!L$7:L$233,0))+SUM(IF(Bang2!$M$6:$M$19=$L$11,Bang2!L$6:L$19,0))+SUM(IF(Bang3!$M$6:$M$18=$L$11,Bang3!L$6:L$18,0)),""),"")</f>
        <v/>
      </c>
      <c r="J11" s="216" t="str">
        <f>IF(L11 &gt;0, "Phiếu bầu " &amp; (L11), "")</f>
        <v/>
      </c>
      <c r="K11" s="86">
        <f>SUM(A11:I11)</f>
        <v>0</v>
      </c>
      <c r="L11" s="86">
        <f>PhieuBauCu!$B$13-7</f>
        <v>0</v>
      </c>
    </row>
    <row r="12" spans="1:12" ht="15.6" customHeight="1" x14ac:dyDescent="0.25">
      <c r="A12" s="65" t="str">
        <f t="shared" ref="A12:I12" si="1">IF(AND(LEN(A10)&gt;0,$K$11,A11&gt;0),ROUND(A11/$K$11*100,2) &amp;"%","")</f>
        <v/>
      </c>
      <c r="B12" s="66" t="str">
        <f t="shared" si="1"/>
        <v/>
      </c>
      <c r="C12" s="66" t="str">
        <f t="shared" si="1"/>
        <v/>
      </c>
      <c r="D12" s="66" t="str">
        <f t="shared" si="1"/>
        <v/>
      </c>
      <c r="E12" s="66" t="str">
        <f t="shared" si="1"/>
        <v/>
      </c>
      <c r="F12" s="66" t="str">
        <f t="shared" si="1"/>
        <v/>
      </c>
      <c r="G12" s="66" t="str">
        <f t="shared" si="1"/>
        <v/>
      </c>
      <c r="H12" s="66" t="str">
        <f t="shared" si="1"/>
        <v/>
      </c>
      <c r="I12" s="66" t="str">
        <f t="shared" si="1"/>
        <v/>
      </c>
      <c r="J12" s="217"/>
      <c r="K12" s="87"/>
      <c r="L12" s="86"/>
    </row>
    <row r="13" spans="1:12" ht="15.6" customHeight="1" x14ac:dyDescent="0.25">
      <c r="A13" s="67">
        <f t="array" ref="A13">IF(LEN(A10)&gt;0,IF($L$13&gt;0,SUM(IF(Bang1!$M$7:$M$233=$L$13,Bang1!D$7:D$233,0))+SUM(IF(Bang2!$M$6:$M$19=$L$13,Bang2!D$6:D$19,0))+SUM(IF(Bang3!$M$6:$M$18=$L$13,Bang3!D$6:D$18,0)),""),"")</f>
        <v>1</v>
      </c>
      <c r="B13" s="67">
        <f t="array" ref="B13">IF(LEN(B10)&gt;0,IF($L$13&gt;0,SUM(IF(Bang1!$M$7:$M$233=$L$13,Bang1!E$7:E$233,0))+SUM(IF(Bang2!$M$6:$M$19=$L$13,Bang2!E$6:E$19,0))+SUM(IF(Bang3!$M$6:$M$18=$L$13,Bang3!E$6:E$18,0)),""),"")</f>
        <v>0</v>
      </c>
      <c r="C13" s="67">
        <f t="array" ref="C13">IF(LEN(C10)&gt;0,IF($L$13&gt;0,SUM(IF(Bang1!$M$7:$M$233=$L$13,Bang1!F$7:F$233,0))+SUM(IF(Bang2!$M$6:$M$19=$L$13,Bang2!F$6:F$19,0))+SUM(IF(Bang3!$M$6:$M$18=$L$13,Bang3!F$6:F$18,0)),""),"")</f>
        <v>0</v>
      </c>
      <c r="D13" s="67">
        <f t="array" ref="D13">IF(LEN(D10)&gt;0,IF($L$13&gt;0,SUM(IF(Bang1!$M$7:$M$233=$L$13,Bang1!G$7:G$233,0))+SUM(IF(Bang2!$M$6:$M$19=$L$13,Bang2!G$6:G$19,0))+SUM(IF(Bang3!$M$6:$M$18=$L$13,Bang3!G$6:G$18,0)),""),"")</f>
        <v>0</v>
      </c>
      <c r="E13" s="67">
        <f t="array" ref="E13">IF(LEN(E10)&gt;0,IF($L$13&gt;0,SUM(IF(Bang1!$M$7:$M$233=$L$13,Bang1!H$7:H$233,0))+SUM(IF(Bang2!$M$6:$M$19=$L$13,Bang2!H$6:H$19,0))+SUM(IF(Bang3!$M$6:$M$18=$L$13,Bang3!H$6:H$18,0)),""),"")</f>
        <v>0</v>
      </c>
      <c r="F13" s="67">
        <f t="array" ref="F13">IF(LEN(F10)&gt;0,IF($L$13&gt;0,SUM(IF(Bang1!$M$7:$M$233=$L$13,Bang1!I$7:I$233,0))+SUM(IF(Bang2!$M$6:$M$19=$L$13,Bang2!I$6:I$19,0))+SUM(IF(Bang3!$M$6:$M$18=$L$13,Bang3!I$6:I$18,0)),""),"")</f>
        <v>0</v>
      </c>
      <c r="G13" s="67">
        <f t="array" ref="G13">IF(LEN(G10)&gt;0,IF($L$13&gt;0,SUM(IF(Bang1!$M$7:$M$233=$L$13,Bang1!J$7:J$233,0))+SUM(IF(Bang2!$M$6:$M$19=$L$13,Bang2!J$6:J$19,0))+SUM(IF(Bang3!$M$6:$M$18=$L$13,Bang3!J$6:J$18,0)),""),"")</f>
        <v>0</v>
      </c>
      <c r="H13" s="67">
        <f t="array" ref="H13">IF(LEN(H10)&gt;0,IF($L$13&gt;0,SUM(IF(Bang1!$M$7:$M$233=$L$13,Bang1!K$7:K$233,0))+SUM(IF(Bang2!$M$6:$M$19=$L$13,Bang2!K$6:K$19,0))+SUM(IF(Bang3!$M$6:$M$18=$L$13,Bang3!K$6:K$18,0)),""),"")</f>
        <v>0</v>
      </c>
      <c r="I13" s="67">
        <f t="array" ref="I13">IF(LEN(I10)&gt;0,IF($L$13&gt;0,SUM(IF(Bang1!$M$7:$M$233=$L$13,Bang1!L$7:L$233,0))+SUM(IF(Bang2!$M$6:$M$19=$L$13,Bang2!L$6:L$19,0))+SUM(IF(Bang3!$M$6:$M$18=$L$13,Bang3!L$6:L$18,0)),""),"")</f>
        <v>21</v>
      </c>
      <c r="J13" s="212" t="str">
        <f>IF(L13&gt;0, "Phiếu bầu " &amp; (L13), "")</f>
        <v>Phiếu bầu 1</v>
      </c>
      <c r="K13" s="86">
        <f>SUM(A13:I13)</f>
        <v>22</v>
      </c>
      <c r="L13" s="86">
        <f>PhieuBauCu!$B$13-6</f>
        <v>1</v>
      </c>
    </row>
    <row r="14" spans="1:12" ht="15.6" customHeight="1" x14ac:dyDescent="0.25">
      <c r="A14" s="88" t="str">
        <f t="shared" ref="A14:I14" si="2">IF(AND(LEN(A10)&gt;0,$K$13,A13&gt;0),ROUND(A13/$K$13*100,2) &amp;"%","")</f>
        <v>4,55%</v>
      </c>
      <c r="B14" s="68" t="str">
        <f t="shared" si="2"/>
        <v/>
      </c>
      <c r="C14" s="68" t="str">
        <f t="shared" si="2"/>
        <v/>
      </c>
      <c r="D14" s="68" t="str">
        <f t="shared" si="2"/>
        <v/>
      </c>
      <c r="E14" s="68" t="str">
        <f t="shared" si="2"/>
        <v/>
      </c>
      <c r="F14" s="68" t="str">
        <f t="shared" si="2"/>
        <v/>
      </c>
      <c r="G14" s="68" t="str">
        <f t="shared" si="2"/>
        <v/>
      </c>
      <c r="H14" s="68" t="str">
        <f t="shared" si="2"/>
        <v/>
      </c>
      <c r="I14" s="68" t="str">
        <f t="shared" si="2"/>
        <v>95,45%</v>
      </c>
      <c r="J14" s="213"/>
      <c r="K14" s="87"/>
      <c r="L14" s="86"/>
    </row>
    <row r="15" spans="1:12" ht="15.6" customHeight="1" x14ac:dyDescent="0.25">
      <c r="A15" s="66">
        <f t="array" ref="A15">IF(LEN(A10)&gt;0,IF($L$15&gt;0,SUM(IF(Bang1!$M$7:$M$233=$L$15,Bang1!D$7:D$233,0))+SUM(IF(Bang2!$M$6:$M$19=$L$15,Bang2!D$6:D$19,0))+SUM(IF(Bang3!$M$6:$M$18=$L$15,Bang3!D$6:D$18,0)),""),"")</f>
        <v>1</v>
      </c>
      <c r="B15" s="66">
        <f t="array" ref="B15">IF(LEN(B10)&gt;0,IF($L$15&gt;0,SUM(IF(Bang1!$M$7:$M$233=$L$15,Bang1!E$7:E$233,0))+SUM(IF(Bang2!$M$6:$M$19=$L$15,Bang2!E$6:E$19,0))+SUM(IF(Bang3!$M$6:$M$18=$L$15,Bang3!E$6:E$18,0)),""),"")</f>
        <v>0</v>
      </c>
      <c r="C15" s="66">
        <f t="array" ref="C15">IF(LEN(C10)&gt;0,IF($L$15&gt;0,SUM(IF(Bang1!$M$7:$M$233=$L$15,Bang1!F$7:F$233,0))+SUM(IF(Bang2!$M$6:$M$19=$L$15,Bang2!F$6:F$19,0))+SUM(IF(Bang3!$M$6:$M$18=$L$15,Bang3!F$6:F$18,0)),""),"")</f>
        <v>0</v>
      </c>
      <c r="D15" s="66">
        <f t="array" ref="D15">IF(LEN(D10)&gt;0,IF($L$15&gt;0,SUM(IF(Bang1!$M$7:$M$233=$L$15,Bang1!G$7:G$233,0))+SUM(IF(Bang2!$M$6:$M$19=$L$15,Bang2!G$6:G$19,0))+SUM(IF(Bang3!$M$6:$M$18=$L$15,Bang3!G$6:G$18,0)),""),"")</f>
        <v>0</v>
      </c>
      <c r="E15" s="66">
        <f t="array" ref="E15">IF(LEN(E10)&gt;0,IF($L$15&gt;0,SUM(IF(Bang1!$M$7:$M$233=$L$15,Bang1!H$7:H$233,0))+SUM(IF(Bang2!$M$6:$M$19=$L$15,Bang2!H$6:H$19,0))+SUM(IF(Bang3!$M$6:$M$18=$L$15,Bang3!H$6:H$18,0)),""),"")</f>
        <v>0</v>
      </c>
      <c r="F15" s="66">
        <f t="array" ref="F15">IF(LEN(F10)&gt;0,IF($L$15&gt;0,SUM(IF(Bang1!$M$7:$M$233=$L$15,Bang1!I$7:I$233,0))+SUM(IF(Bang2!$M$6:$M$19=$L$15,Bang2!I$6:I$19,0))+SUM(IF(Bang3!$M$6:$M$18=$L$15,Bang3!I$6:I$18,0)),""),"")</f>
        <v>0</v>
      </c>
      <c r="G15" s="66">
        <f t="array" ref="G15">IF(LEN(G10)&gt;0,IF($L$15&gt;0,SUM(IF(Bang1!$M$7:$M$233=$L$15,Bang1!J$7:J$233,0))+SUM(IF(Bang2!$M$6:$M$19=$L$15,Bang2!J$6:J$19,0))+SUM(IF(Bang3!$M$6:$M$18=$L$15,Bang3!J$6:J$18,0)),""),"")</f>
        <v>0</v>
      </c>
      <c r="H15" s="66">
        <f t="array" ref="H15">IF(LEN(H10)&gt;0,IF($L$15&gt;0,SUM(IF(Bang1!$M$7:$M$233=$L$15,Bang1!K$7:K$233,0))+SUM(IF(Bang2!$M$6:$M$19=$L$15,Bang2!K$6:K$19,0))+SUM(IF(Bang3!$M$6:$M$18=$L$15,Bang3!K$6:K$18,0)),""),"")</f>
        <v>16</v>
      </c>
      <c r="I15" s="66">
        <f t="array" ref="I15">IF(LEN(I10)&gt;0,IF($L$15&gt;0,SUM(IF(Bang1!$M$7:$M$233=$L$15,Bang1!L$7:L$233,0))+SUM(IF(Bang2!$M$6:$M$19=$L$15,Bang2!L$6:L$19,0))+SUM(IF(Bang3!$M$6:$M$18=$L$15,Bang3!L$6:L$18,0)),""),"")</f>
        <v>17</v>
      </c>
      <c r="J15" s="216" t="str">
        <f>IF(L15&gt;0, "Phiếu bầu " &amp; (L15), "")</f>
        <v>Phiếu bầu 2</v>
      </c>
      <c r="K15" s="86">
        <f>SUM(A15:I15)</f>
        <v>34</v>
      </c>
      <c r="L15" s="86">
        <f>PhieuBauCu!$B$13-5</f>
        <v>2</v>
      </c>
    </row>
    <row r="16" spans="1:12" ht="15.6" customHeight="1" x14ac:dyDescent="0.25">
      <c r="A16" s="65" t="str">
        <f t="shared" ref="A16:I16" si="3">IF(AND(LEN(A10)&gt;0,$K$15,A15&gt;0),ROUND(A15/$K$15*100,2) &amp;"%","")</f>
        <v>2,94%</v>
      </c>
      <c r="B16" s="66" t="str">
        <f t="shared" si="3"/>
        <v/>
      </c>
      <c r="C16" s="66" t="str">
        <f t="shared" si="3"/>
        <v/>
      </c>
      <c r="D16" s="66" t="str">
        <f t="shared" si="3"/>
        <v/>
      </c>
      <c r="E16" s="66" t="str">
        <f t="shared" si="3"/>
        <v/>
      </c>
      <c r="F16" s="66" t="str">
        <f t="shared" si="3"/>
        <v/>
      </c>
      <c r="G16" s="66" t="str">
        <f t="shared" si="3"/>
        <v/>
      </c>
      <c r="H16" s="66" t="str">
        <f t="shared" si="3"/>
        <v>47,06%</v>
      </c>
      <c r="I16" s="66" t="str">
        <f t="shared" si="3"/>
        <v>50%</v>
      </c>
      <c r="J16" s="217"/>
      <c r="K16" s="87"/>
      <c r="L16" s="86"/>
    </row>
    <row r="17" spans="1:12" ht="15.6" customHeight="1" x14ac:dyDescent="0.25">
      <c r="A17" s="67">
        <f t="array" ref="A17">IF(LEN(A10)&gt;0,IF($L$17&gt;0,SUM(IF(Bang1!$M$7:$M$233=$L$17,Bang1!D$7:D$233,0))+SUM(IF(Bang2!$M$6:$M$19=$L$17,Bang2!D$6:D$19,0))+SUM(IF(Bang3!$M$6:$M$18=$L$17,Bang3!D$6:D$18,0)),""),"")</f>
        <v>5</v>
      </c>
      <c r="B17" s="67">
        <f t="array" ref="B17">IF(LEN(B10)&gt;0,IF($L$17&gt;0,SUM(IF(Bang1!$M$7:$M$233=$L$17,Bang1!E$7:E$233,0))+SUM(IF(Bang2!$M$6:$M$19=$L$17,Bang2!E$6:E$19,0))+SUM(IF(Bang3!$M$6:$M$18=$L$17,Bang3!E$6:E$18,0)),""),"")</f>
        <v>0</v>
      </c>
      <c r="C17" s="67">
        <f t="array" ref="C17">IF(LEN(C10)&gt;0,IF($L$17&gt;0,SUM(IF(Bang1!$M$7:$M$233=$L$17,Bang1!F$7:F$233,0))+SUM(IF(Bang2!$M$6:$M$19=$L$17,Bang2!F$6:F$19,0))+SUM(IF(Bang3!$M$6:$M$18=$L$17,Bang3!F$6:F$18,0)),""),"")</f>
        <v>0</v>
      </c>
      <c r="D17" s="67">
        <f t="array" ref="D17">IF(LEN(D10)&gt;0,IF($L$17&gt;0,SUM(IF(Bang1!$M$7:$M$233=$L$17,Bang1!G$7:G$233,0))+SUM(IF(Bang2!$M$6:$M$19=$L$17,Bang2!G$6:G$19,0))+SUM(IF(Bang3!$M$6:$M$18=$L$17,Bang3!G$6:G$18,0)),""),"")</f>
        <v>0</v>
      </c>
      <c r="E17" s="67">
        <f t="array" ref="E17">IF(LEN(E10)&gt;0,IF($L$17&gt;0,SUM(IF(Bang1!$M$7:$M$233=$L$17,Bang1!H$7:H$233,0))+SUM(IF(Bang2!$M$6:$M$19=$L$17,Bang2!H$6:H$19,0))+SUM(IF(Bang3!$M$6:$M$18=$L$17,Bang3!H$6:H$18,0)),""),"")</f>
        <v>0</v>
      </c>
      <c r="F17" s="67">
        <f t="array" ref="F17">IF(LEN(F10)&gt;0,IF($L$17&gt;0,SUM(IF(Bang1!$M$7:$M$233=$L$17,Bang1!I$7:I$233,0))+SUM(IF(Bang2!$M$6:$M$19=$L$17,Bang2!I$6:I$19,0))+SUM(IF(Bang3!$M$6:$M$18=$L$17,Bang3!I$6:I$18,0)),""),"")</f>
        <v>1</v>
      </c>
      <c r="G17" s="67">
        <f t="array" ref="G17">IF(LEN(G10)&gt;0,IF($L$17&gt;0,SUM(IF(Bang1!$M$7:$M$233=$L$17,Bang1!J$7:J$233,0))+SUM(IF(Bang2!$M$6:$M$19=$L$17,Bang2!J$6:J$19,0))+SUM(IF(Bang3!$M$6:$M$18=$L$17,Bang3!J$6:J$18,0)),""),"")</f>
        <v>11</v>
      </c>
      <c r="H17" s="67">
        <f t="array" ref="H17">IF(LEN(H10)&gt;0,IF($L$17&gt;0,SUM(IF(Bang1!$M$7:$M$233=$L$17,Bang1!K$7:K$233,0))+SUM(IF(Bang2!$M$6:$M$19=$L$17,Bang2!K$6:K$19,0))+SUM(IF(Bang3!$M$6:$M$18=$L$17,Bang3!K$6:K$18,0)),""),"")</f>
        <v>16</v>
      </c>
      <c r="I17" s="67">
        <f t="array" ref="I17">IF(LEN(I10)&gt;0,IF($L$17&gt;0,SUM(IF(Bang1!$M$7:$M$233=$L$17,Bang1!L$7:L$233,0))+SUM(IF(Bang2!$M$6:$M$19=$L$17,Bang2!L$6:L$19,0))+SUM(IF(Bang3!$M$6:$M$18=$L$17,Bang3!L$6:L$18,0)),""),"")</f>
        <v>15</v>
      </c>
      <c r="J17" s="212" t="str">
        <f>IF(L17&gt;0, "Phiếu bầu " &amp; (L17), "")</f>
        <v>Phiếu bầu 3</v>
      </c>
      <c r="K17" s="86">
        <f>SUM(A17:I17)</f>
        <v>48</v>
      </c>
      <c r="L17" s="86">
        <f>PhieuBauCu!$B$13-4</f>
        <v>3</v>
      </c>
    </row>
    <row r="18" spans="1:12" ht="15.6" customHeight="1" x14ac:dyDescent="0.25">
      <c r="A18" s="88" t="str">
        <f t="shared" ref="A18:I18" si="4">IF(AND(LEN(A10)&gt;0,$K$17,A17&gt;0),ROUND(A17/$K$17*100,2) &amp;"%","")</f>
        <v>10,42%</v>
      </c>
      <c r="B18" s="68" t="str">
        <f t="shared" si="4"/>
        <v/>
      </c>
      <c r="C18" s="68" t="str">
        <f t="shared" si="4"/>
        <v/>
      </c>
      <c r="D18" s="68" t="str">
        <f t="shared" si="4"/>
        <v/>
      </c>
      <c r="E18" s="68" t="str">
        <f t="shared" si="4"/>
        <v/>
      </c>
      <c r="F18" s="68" t="str">
        <f t="shared" si="4"/>
        <v>2,08%</v>
      </c>
      <c r="G18" s="68" t="str">
        <f t="shared" si="4"/>
        <v>22,92%</v>
      </c>
      <c r="H18" s="68" t="str">
        <f t="shared" si="4"/>
        <v>33,33%</v>
      </c>
      <c r="I18" s="68" t="str">
        <f t="shared" si="4"/>
        <v>31,25%</v>
      </c>
      <c r="J18" s="213"/>
      <c r="K18" s="87"/>
      <c r="L18" s="86"/>
    </row>
    <row r="19" spans="1:12" ht="15.6" customHeight="1" x14ac:dyDescent="0.25">
      <c r="A19" s="66">
        <f t="array" ref="A19">IF(LEN(A10)&gt;0,IF($L$19&gt;0,SUM(IF(Bang1!$M$7:$M$233=$L$19,Bang1!D$7:D$233,0))+SUM(IF(Bang2!$M$6:$M$19=$L$19,Bang2!D$6:D$19,0))+SUM(IF(Bang3!$M$6:$M$18=$L$19,Bang3!D$6:D$18,0)),""),"")</f>
        <v>0</v>
      </c>
      <c r="B19" s="66">
        <f t="array" ref="B19">IF(LEN(B10)&gt;0,IF($L$19&gt;0,SUM(IF(Bang1!$M$7:$M$233=$L$19,Bang1!E$7:E$233,0))+SUM(IF(Bang2!$M$6:$M$19=$L$19,Bang2!E$6:E$19,0))+SUM(IF(Bang3!$M$6:$M$18=$L$19,Bang3!E$6:E$18,0)),""),"")</f>
        <v>0</v>
      </c>
      <c r="C19" s="66">
        <f t="array" ref="C19">IF(LEN(C10)&gt;0,IF($L$19&gt;0,SUM(IF(Bang1!$M$7:$M$233=$L$19,Bang1!F$7:F$233,0))+SUM(IF(Bang2!$M$6:$M$19=$L$19,Bang2!F$6:F$19,0))+SUM(IF(Bang3!$M$6:$M$18=$L$19,Bang3!F$6:F$18,0)),""),"")</f>
        <v>0</v>
      </c>
      <c r="D19" s="66">
        <f t="array" ref="D19">IF(LEN(D10)&gt;0,IF($L$19&gt;0,SUM(IF(Bang1!$M$7:$M$233=$L$19,Bang1!G$7:G$233,0))+SUM(IF(Bang2!$M$6:$M$19=$L$19,Bang2!G$6:G$19,0))+SUM(IF(Bang3!$M$6:$M$18=$L$19,Bang3!G$6:G$18,0)),""),"")</f>
        <v>0</v>
      </c>
      <c r="E19" s="66">
        <f t="array" ref="E19">IF(LEN(E10)&gt;0,IF($L$19&gt;0,SUM(IF(Bang1!$M$7:$M$233=$L$19,Bang1!H$7:H$233,0))+SUM(IF(Bang2!$M$6:$M$19=$L$19,Bang2!H$6:H$19,0))+SUM(IF(Bang3!$M$6:$M$18=$L$19,Bang3!H$6:H$18,0)),""),"")</f>
        <v>0</v>
      </c>
      <c r="F19" s="66">
        <f t="array" ref="F19">IF(LEN(F10)&gt;0,IF($L$19&gt;0,SUM(IF(Bang1!$M$7:$M$233=$L$19,Bang1!I$7:I$233,0))+SUM(IF(Bang2!$M$6:$M$19=$L$19,Bang2!I$6:I$19,0))+SUM(IF(Bang3!$M$6:$M$18=$L$19,Bang3!I$6:I$18,0)),""),"")</f>
        <v>0</v>
      </c>
      <c r="G19" s="66">
        <f t="array" ref="G19">IF(LEN(G10)&gt;0,IF($L$19&gt;0,SUM(IF(Bang1!$M$7:$M$233=$L$19,Bang1!J$7:J$233,0))+SUM(IF(Bang2!$M$6:$M$19=$L$19,Bang2!J$6:J$19,0))+SUM(IF(Bang3!$M$6:$M$18=$L$19,Bang3!J$6:J$18,0)),""),"")</f>
        <v>0</v>
      </c>
      <c r="H19" s="66">
        <f t="array" ref="H19">IF(LEN(H10)&gt;0,IF($L$19&gt;0,SUM(IF(Bang1!$M$7:$M$233=$L$19,Bang1!K$7:K$233,0))+SUM(IF(Bang2!$M$6:$M$19=$L$19,Bang2!K$6:K$19,0))+SUM(IF(Bang3!$M$6:$M$18=$L$19,Bang3!K$6:K$18,0)),""),"")</f>
        <v>0</v>
      </c>
      <c r="I19" s="66">
        <f t="array" ref="I19">IF(LEN(I10)&gt;0,IF($L$19&gt;0,SUM(IF(Bang1!$M$7:$M$233=$L$19,Bang1!L$7:L$233,0))+SUM(IF(Bang2!$M$6:$M$19=$L$19,Bang2!L$6:L$19,0))+SUM(IF(Bang3!$M$6:$M$18=$L$19,Bang3!L$6:L$18,0)),""),"")</f>
        <v>0</v>
      </c>
      <c r="J19" s="216" t="str">
        <f>IF(L19&gt;0, "Phiếu bầu " &amp; (L19), "")</f>
        <v>Phiếu bầu 4</v>
      </c>
      <c r="K19" s="86">
        <f>SUM(A19:I19)</f>
        <v>0</v>
      </c>
      <c r="L19" s="86">
        <f>PhieuBauCu!$B$13-3</f>
        <v>4</v>
      </c>
    </row>
    <row r="20" spans="1:12" ht="15.6" customHeight="1" x14ac:dyDescent="0.25">
      <c r="A20" s="65" t="str">
        <f t="shared" ref="A20:I20" si="5">IF(AND(LEN(A10)&gt;0,$K$19,A19&gt;0),ROUND(A19/$K$19*100,2) &amp;"%","")</f>
        <v/>
      </c>
      <c r="B20" s="66" t="str">
        <f t="shared" si="5"/>
        <v/>
      </c>
      <c r="C20" s="66" t="str">
        <f t="shared" si="5"/>
        <v/>
      </c>
      <c r="D20" s="66" t="str">
        <f t="shared" si="5"/>
        <v/>
      </c>
      <c r="E20" s="66" t="str">
        <f t="shared" si="5"/>
        <v/>
      </c>
      <c r="F20" s="66" t="str">
        <f t="shared" si="5"/>
        <v/>
      </c>
      <c r="G20" s="66" t="str">
        <f t="shared" si="5"/>
        <v/>
      </c>
      <c r="H20" s="66" t="str">
        <f t="shared" si="5"/>
        <v/>
      </c>
      <c r="I20" s="66" t="str">
        <f t="shared" si="5"/>
        <v/>
      </c>
      <c r="J20" s="217"/>
      <c r="K20" s="87"/>
      <c r="L20" s="86"/>
    </row>
    <row r="21" spans="1:12" ht="15.6" customHeight="1" x14ac:dyDescent="0.25">
      <c r="A21" s="67">
        <f t="array" ref="A21">IF(LEN(A10)&gt;0,IF($L$21&gt;0,SUM(IF(Bang1!$M$7:$M$233=$L$21,Bang1!D$7:D$233,0))+SUM(IF(Bang2!$M$6:$M$19=$L$21,Bang2!D$6:D$19,0))+SUM(IF(Bang3!$M$6:$M$18=$L$21,Bang3!D$6:D$18,0)),""),"")</f>
        <v>0</v>
      </c>
      <c r="B21" s="67">
        <f t="array" ref="B21">IF(LEN(B10)&gt;0,IF($L$21&gt;0,SUM(IF(Bang1!$M$7:$M$233=$L$21,Bang1!E$7:E$233,0))+SUM(IF(Bang2!$M$6:$M$19=$L$21,Bang2!E$6:E$19,0))+SUM(IF(Bang3!$M$6:$M$18=$L$21,Bang3!E$6:E$18,0)),""),"")</f>
        <v>0</v>
      </c>
      <c r="C21" s="67">
        <f t="array" ref="C21">IF(LEN(C10)&gt;0,IF($L$21&gt;0,SUM(IF(Bang1!$M$7:$M$233=$L$21,Bang1!F$7:F$233,0))+SUM(IF(Bang2!$M$6:$M$19=$L$21,Bang2!F$6:F$19,0))+SUM(IF(Bang3!$M$6:$M$18=$L$21,Bang3!F$6:F$18,0)),""),"")</f>
        <v>0</v>
      </c>
      <c r="D21" s="67">
        <f t="array" ref="D21">IF(LEN(D10)&gt;0,IF($L$21&gt;0,SUM(IF(Bang1!$M$7:$M$233=$L$21,Bang1!G$7:G$233,0))+SUM(IF(Bang2!$M$6:$M$19=$L$21,Bang2!G$6:G$19,0))+SUM(IF(Bang3!$M$6:$M$18=$L$21,Bang3!G$6:G$18,0)),""),"")</f>
        <v>0</v>
      </c>
      <c r="E21" s="67">
        <f t="array" ref="E21">IF(LEN(E10)&gt;0,IF($L$21&gt;0,SUM(IF(Bang1!$M$7:$M$233=$L$21,Bang1!H$7:H$233,0))+SUM(IF(Bang2!$M$6:$M$19=$L$21,Bang2!H$6:H$19,0))+SUM(IF(Bang3!$M$6:$M$18=$L$21,Bang3!H$6:H$18,0)),""),"")</f>
        <v>16</v>
      </c>
      <c r="F21" s="67">
        <f t="array" ref="F21">IF(LEN(F10)&gt;0,IF($L$21&gt;0,SUM(IF(Bang1!$M$7:$M$233=$L$21,Bang1!I$7:I$233,0))+SUM(IF(Bang2!$M$6:$M$19=$L$21,Bang2!I$6:I$19,0))+SUM(IF(Bang3!$M$6:$M$18=$L$21,Bang3!I$6:I$18,0)),""),"")</f>
        <v>16</v>
      </c>
      <c r="G21" s="67">
        <f t="array" ref="G21">IF(LEN(G10)&gt;0,IF($L$21&gt;0,SUM(IF(Bang1!$M$7:$M$233=$L$21,Bang1!J$7:J$233,0))+SUM(IF(Bang2!$M$6:$M$19=$L$21,Bang2!J$6:J$19,0))+SUM(IF(Bang3!$M$6:$M$18=$L$21,Bang3!J$6:J$18,0)),""),"")</f>
        <v>16</v>
      </c>
      <c r="H21" s="67">
        <f t="array" ref="H21">IF(LEN(H10)&gt;0,IF($L$21&gt;0,SUM(IF(Bang1!$M$7:$M$233=$L$21,Bang1!K$7:K$233,0))+SUM(IF(Bang2!$M$6:$M$19=$L$21,Bang2!K$6:K$19,0))+SUM(IF(Bang3!$M$6:$M$18=$L$21,Bang3!K$6:K$18,0)),""),"")</f>
        <v>16</v>
      </c>
      <c r="I21" s="67">
        <f t="array" ref="I21">IF(LEN(I10)&gt;0,IF($L$21&gt;0,SUM(IF(Bang1!$M$7:$M$233=$L$21,Bang1!L$7:L$233,0))+SUM(IF(Bang2!$M$6:$M$19=$L$21,Bang2!L$6:L$19,0))+SUM(IF(Bang3!$M$6:$M$18=$L$21,Bang3!L$6:L$18,0)),""),"")</f>
        <v>16</v>
      </c>
      <c r="J21" s="212" t="str">
        <f>IF(L21&gt;0, "Phiếu bầu " &amp; (L21), "")</f>
        <v>Phiếu bầu 5</v>
      </c>
      <c r="K21" s="86">
        <f>SUM(A21:I21)</f>
        <v>80</v>
      </c>
      <c r="L21" s="86">
        <f>PhieuBauCu!$B$13-2</f>
        <v>5</v>
      </c>
    </row>
    <row r="22" spans="1:12" ht="15.6" customHeight="1" x14ac:dyDescent="0.25">
      <c r="A22" s="88" t="str">
        <f t="shared" ref="A22:I22" si="6">IF(AND(LEN(A10)&gt;0,$K$21,A21&gt;0),ROUND(A21/$K$21*100,2) &amp;"%","")</f>
        <v/>
      </c>
      <c r="B22" s="68" t="str">
        <f t="shared" si="6"/>
        <v/>
      </c>
      <c r="C22" s="68" t="str">
        <f t="shared" si="6"/>
        <v/>
      </c>
      <c r="D22" s="68" t="str">
        <f t="shared" si="6"/>
        <v/>
      </c>
      <c r="E22" s="68" t="str">
        <f t="shared" si="6"/>
        <v>20%</v>
      </c>
      <c r="F22" s="68" t="str">
        <f t="shared" si="6"/>
        <v>20%</v>
      </c>
      <c r="G22" s="68" t="str">
        <f t="shared" si="6"/>
        <v>20%</v>
      </c>
      <c r="H22" s="68" t="str">
        <f t="shared" si="6"/>
        <v>20%</v>
      </c>
      <c r="I22" s="68" t="str">
        <f t="shared" si="6"/>
        <v>20%</v>
      </c>
      <c r="J22" s="213"/>
      <c r="K22" s="87"/>
      <c r="L22" s="86"/>
    </row>
    <row r="23" spans="1:12" ht="15.6" customHeight="1" x14ac:dyDescent="0.25">
      <c r="A23" s="69">
        <f t="array" ref="A23">IF(LEN(A10)&gt;0,IF($L$23&gt;0,SUM(IF(Bang1!$M$7:$M$233=$L$23,Bang1!D$7:D$233,0))+SUM(IF(Bang2!$M$6:$M$19=$L$23,Bang2!D$6:D$19,0))+SUM(IF(Bang3!$M$6:$M$18=$L$23,Bang3!D$6:D$18,0)),""),"")</f>
        <v>0</v>
      </c>
      <c r="B23" s="69">
        <f t="array" ref="B23">IF(LEN(B10)&gt;0,IF($L$23&gt;0,SUM(IF(Bang1!$M$7:$M$233=$L$23,Bang1!E$7:E$233,0))+SUM(IF(Bang2!$M$6:$M$19=$L$23,Bang2!E$6:E$19,0))+SUM(IF(Bang3!$M$6:$M$18=$L$23,Bang3!E$6:E$18,0)),""),"")</f>
        <v>0</v>
      </c>
      <c r="C23" s="69">
        <f t="array" ref="C23">IF(LEN(C10)&gt;0,IF($L$23&gt;0,SUM(IF(Bang1!$M$7:$M$233=$L$23,Bang1!F$7:F$233,0))+SUM(IF(Bang2!$M$6:$M$19=$L$23,Bang2!F$6:F$19,0))+SUM(IF(Bang3!$M$6:$M$18=$L$23,Bang3!F$6:F$18,0)),""),"")</f>
        <v>1</v>
      </c>
      <c r="D23" s="69">
        <f t="array" ref="D23">IF(LEN(D10)&gt;0,IF($L$23&gt;0,SUM(IF(Bang1!$M$7:$M$233=$L$23,Bang1!G$7:G$233,0))+SUM(IF(Bang2!$M$6:$M$19=$L$23,Bang2!G$6:G$19,0))+SUM(IF(Bang3!$M$6:$M$18=$L$23,Bang3!G$6:G$18,0)),""),"")</f>
        <v>13</v>
      </c>
      <c r="E23" s="69">
        <f t="array" ref="E23">IF(LEN(E10)&gt;0,IF($L$23&gt;0,SUM(IF(Bang1!$M$7:$M$233=$L$23,Bang1!H$7:H$233,0))+SUM(IF(Bang2!$M$6:$M$19=$L$23,Bang2!H$6:H$19,0))+SUM(IF(Bang3!$M$6:$M$18=$L$23,Bang3!H$6:H$18,0)),""),"")</f>
        <v>12</v>
      </c>
      <c r="F23" s="69">
        <f t="array" ref="F23">IF(LEN(F10)&gt;0,IF($L$23&gt;0,SUM(IF(Bang1!$M$7:$M$233=$L$23,Bang1!I$7:I$233,0))+SUM(IF(Bang2!$M$6:$M$19=$L$23,Bang2!I$6:I$19,0))+SUM(IF(Bang3!$M$6:$M$18=$L$23,Bang3!I$6:I$18,0)),""),"")</f>
        <v>13</v>
      </c>
      <c r="G23" s="69">
        <f t="array" ref="G23">IF(LEN(G10)&gt;0,IF($L$23&gt;0,SUM(IF(Bang1!$M$7:$M$233=$L$23,Bang1!J$7:J$233,0))+SUM(IF(Bang2!$M$6:$M$19=$L$23,Bang2!J$6:J$19,0))+SUM(IF(Bang3!$M$6:$M$18=$L$23,Bang3!J$6:J$18,0)),""),"")</f>
        <v>13</v>
      </c>
      <c r="H23" s="69">
        <f t="array" ref="H23">IF(LEN(H10)&gt;0,IF($L$23&gt;0,SUM(IF(Bang1!$M$7:$M$233=$L$23,Bang1!K$7:K$233,0))+SUM(IF(Bang2!$M$6:$M$19=$L$23,Bang2!K$6:K$19,0))+SUM(IF(Bang3!$M$6:$M$18=$L$23,Bang3!K$6:K$18,0)),""),"")</f>
        <v>13</v>
      </c>
      <c r="I23" s="69">
        <f t="array" ref="I23">IF(LEN(I10)&gt;0,IF($L$23&gt;0,SUM(IF(Bang1!$M$7:$M$233=$L$23,Bang1!L$7:L$233,0))+SUM(IF(Bang2!$M$6:$M$19=$L$23,Bang2!L$6:L$19,0))+SUM(IF(Bang3!$M$6:$M$18=$L$23,Bang3!L$6:L$18,0)),""),"")</f>
        <v>13</v>
      </c>
      <c r="J23" s="216" t="str">
        <f>IF(L23&gt;0, "Phiếu bầu " &amp; (L23), "")</f>
        <v>Phiếu bầu 6</v>
      </c>
      <c r="K23" s="86">
        <f>SUM(A23:I23)</f>
        <v>78</v>
      </c>
      <c r="L23" s="86">
        <f>PhieuBauCu!$B$13-1</f>
        <v>6</v>
      </c>
    </row>
    <row r="24" spans="1:12" ht="15.6" customHeight="1" x14ac:dyDescent="0.25">
      <c r="A24" s="65" t="str">
        <f t="shared" ref="A24:I24" si="7">IF(AND(LEN(A10)&gt;0,$K$23,A23&gt;0),ROUND(A23/$K$23*100,2) &amp;"%","")</f>
        <v/>
      </c>
      <c r="B24" s="66" t="str">
        <f t="shared" si="7"/>
        <v/>
      </c>
      <c r="C24" s="66" t="str">
        <f t="shared" si="7"/>
        <v>1,28%</v>
      </c>
      <c r="D24" s="66" t="str">
        <f t="shared" si="7"/>
        <v>16,67%</v>
      </c>
      <c r="E24" s="66" t="str">
        <f t="shared" si="7"/>
        <v>15,38%</v>
      </c>
      <c r="F24" s="66" t="str">
        <f t="shared" si="7"/>
        <v>16,67%</v>
      </c>
      <c r="G24" s="66" t="str">
        <f t="shared" si="7"/>
        <v>16,67%</v>
      </c>
      <c r="H24" s="66" t="str">
        <f t="shared" si="7"/>
        <v>16,67%</v>
      </c>
      <c r="I24" s="66" t="str">
        <f t="shared" si="7"/>
        <v>16,67%</v>
      </c>
      <c r="J24" s="217"/>
      <c r="K24" s="87"/>
      <c r="L24" s="86"/>
    </row>
    <row r="25" spans="1:12" ht="15.6" customHeight="1" x14ac:dyDescent="0.25">
      <c r="A25" s="67">
        <f t="array" ref="A25">IF(LEN(A10)&gt;0,IF($L$25&gt;0,SUM(IF(Bang1!$M$7:$M$233=$L$25,Bang1!D$7:D$233,0))+SUM(IF(Bang2!$M$6:$M$19=$L$25,Bang2!D$6:D$19,0))+SUM(IF(Bang3!$M$6:$M$18=$L$25,Bang3!D$6:D$18,0)),""),"")</f>
        <v>3</v>
      </c>
      <c r="B25" s="67">
        <f t="array" ref="B25">IF(LEN(B10)&gt;0,IF($L$25&gt;0,SUM(IF(Bang1!$M$7:$M$233=$L$25,Bang1!E$7:E$233,0))+SUM(IF(Bang2!$M$6:$M$19=$L$25,Bang2!E$6:E$19,0))+SUM(IF(Bang3!$M$6:$M$18=$L$25,Bang3!E$6:E$18,0)),""),"")</f>
        <v>3</v>
      </c>
      <c r="C25" s="67">
        <f t="array" ref="C25">IF(LEN(C10)&gt;0,IF($L$25&gt;0,SUM(IF(Bang1!$M$7:$M$233=$L$25,Bang1!F$7:F$233,0))+SUM(IF(Bang2!$M$6:$M$19=$L$25,Bang2!F$6:F$19,0))+SUM(IF(Bang3!$M$6:$M$18=$L$25,Bang3!F$6:F$18,0)),""),"")</f>
        <v>15</v>
      </c>
      <c r="D25" s="67">
        <f t="array" ref="D25">IF(LEN(D10)&gt;0,IF($L$25&gt;0,SUM(IF(Bang1!$M$7:$M$233=$L$25,Bang1!G$7:G$233,0))+SUM(IF(Bang2!$M$6:$M$19=$L$25,Bang2!G$6:G$19,0))+SUM(IF(Bang3!$M$6:$M$18=$L$25,Bang3!G$6:G$18,0)),""),"")</f>
        <v>17</v>
      </c>
      <c r="E25" s="67">
        <f t="array" ref="E25">IF(LEN(E10)&gt;0,IF($L$25&gt;0,SUM(IF(Bang1!$M$7:$M$233=$L$25,Bang1!H$7:H$233,0))+SUM(IF(Bang2!$M$6:$M$19=$L$25,Bang2!H$6:H$19,0))+SUM(IF(Bang3!$M$6:$M$18=$L$25,Bang3!H$6:H$18,0)),""),"")</f>
        <v>15</v>
      </c>
      <c r="F25" s="67">
        <f t="array" ref="F25">IF(LEN(F10)&gt;0,IF($L$25&gt;0,SUM(IF(Bang1!$M$7:$M$233=$L$25,Bang1!I$7:I$233,0))+SUM(IF(Bang2!$M$6:$M$19=$L$25,Bang2!I$6:I$19,0))+SUM(IF(Bang3!$M$6:$M$18=$L$25,Bang3!I$6:I$18,0)),""),"")</f>
        <v>17</v>
      </c>
      <c r="G25" s="67">
        <f t="array" ref="G25">IF(LEN(G10)&gt;0,IF($L$25&gt;0,SUM(IF(Bang1!$M$7:$M$233=$L$25,Bang1!J$7:J$233,0))+SUM(IF(Bang2!$M$6:$M$19=$L$25,Bang2!J$6:J$19,0))+SUM(IF(Bang3!$M$6:$M$18=$L$25,Bang3!J$6:J$18,0)),""),"")</f>
        <v>15</v>
      </c>
      <c r="H25" s="67">
        <f t="array" ref="H25">IF(LEN(H10)&gt;0,IF($L$25&gt;0,SUM(IF(Bang1!$M$7:$M$233=$L$25,Bang1!K$7:K$233,0))+SUM(IF(Bang2!$M$6:$M$19=$L$25,Bang2!K$6:K$19,0))+SUM(IF(Bang3!$M$6:$M$18=$L$25,Bang3!K$6:K$18,0)),""),"")</f>
        <v>17</v>
      </c>
      <c r="I25" s="67">
        <f t="array" ref="I25">IF(LEN(I10)&gt;0,IF($L$25&gt;0,SUM(IF(Bang1!$M$7:$M$233=$L$25,Bang1!L$7:L$233,0))+SUM(IF(Bang2!$M$6:$M$19=$L$25,Bang2!L$6:L$19,0))+SUM(IF(Bang3!$M$6:$M$18=$L$25,Bang3!L$6:L$18,0)),""),"")</f>
        <v>17</v>
      </c>
      <c r="J25" s="212" t="str">
        <f>IF(L25&gt;0, "Phiếu bầu " &amp; (L25), "")</f>
        <v>Phiếu bầu 7</v>
      </c>
      <c r="K25" s="86">
        <f>SUM(A25:I25)</f>
        <v>119</v>
      </c>
      <c r="L25" s="86">
        <f>PhieuBauCu!$B$13</f>
        <v>7</v>
      </c>
    </row>
    <row r="26" spans="1:12" ht="15.6" customHeight="1" x14ac:dyDescent="0.25">
      <c r="A26" s="89" t="str">
        <f t="shared" ref="A26:I26" si="8">IF(AND(LEN(A10)&gt;0,$K$25,A25&gt;0),ROUND(A25/$K$25*100,2) &amp;"%","")</f>
        <v>2,52%</v>
      </c>
      <c r="B26" s="70" t="str">
        <f t="shared" si="8"/>
        <v>2,52%</v>
      </c>
      <c r="C26" s="70" t="str">
        <f t="shared" si="8"/>
        <v>12,61%</v>
      </c>
      <c r="D26" s="70" t="str">
        <f t="shared" si="8"/>
        <v>14,29%</v>
      </c>
      <c r="E26" s="70" t="str">
        <f t="shared" si="8"/>
        <v>12,61%</v>
      </c>
      <c r="F26" s="70" t="str">
        <f t="shared" si="8"/>
        <v>14,29%</v>
      </c>
      <c r="G26" s="70" t="str">
        <f t="shared" si="8"/>
        <v>12,61%</v>
      </c>
      <c r="H26" s="70" t="str">
        <f t="shared" si="8"/>
        <v>14,29%</v>
      </c>
      <c r="I26" s="70" t="str">
        <f t="shared" si="8"/>
        <v>14,29%</v>
      </c>
      <c r="J26" s="214"/>
      <c r="K26" s="87"/>
      <c r="L26" s="86"/>
    </row>
    <row r="27" spans="1:12" ht="21.6" customHeight="1" x14ac:dyDescent="0.25">
      <c r="A27" s="71">
        <f>IF(PhieuBauCu!$B$2&gt;0,Bang1!D3,"")</f>
        <v>10</v>
      </c>
      <c r="B27" s="52">
        <f>IF(PhieuBauCu!$B$2&gt;1,Bang1!E3,"")</f>
        <v>3</v>
      </c>
      <c r="C27" s="52">
        <f>IF(PhieuBauCu!$B$2&gt;2,Bang1!F3,"")</f>
        <v>16</v>
      </c>
      <c r="D27" s="52">
        <f>IF(PhieuBauCu!$B$2&gt;3,Bang1!G3,"")</f>
        <v>30</v>
      </c>
      <c r="E27" s="52">
        <f>IF(PhieuBauCu!$B$2&gt;4,Bang1!H3,"")</f>
        <v>43</v>
      </c>
      <c r="F27" s="52">
        <f>IF(PhieuBauCu!$B$2&gt;5,Bang1!I3,"")</f>
        <v>47</v>
      </c>
      <c r="G27" s="52">
        <f>IF(PhieuBauCu!$B$2&gt;6,Bang1!J3,"")</f>
        <v>55</v>
      </c>
      <c r="H27" s="52">
        <f>IF(PhieuBauCu!$B$2&gt;7,Bang1!K3,"")</f>
        <v>78</v>
      </c>
      <c r="I27" s="52">
        <f>IF(PhieuBauCu!$B$2&gt;8,Bang1!L3,"")</f>
        <v>99</v>
      </c>
      <c r="J27" s="72" t="s">
        <v>10</v>
      </c>
      <c r="K27" s="87"/>
    </row>
    <row r="28" spans="1:12" ht="21.6" customHeight="1" x14ac:dyDescent="0.25">
      <c r="A28" s="73" t="str">
        <f>IF(PhieuBauCu!$B$2&gt;0,ROUND((Bang1!D3/Bang1!$D$6*100),2) &amp; "%","")</f>
        <v>9,9%</v>
      </c>
      <c r="B28" s="90" t="str">
        <f>IF(PhieuBauCu!$B$2&gt;0,ROUND((Bang1!E3/Bang1!$D$6*100),2) &amp; "%","")</f>
        <v>2,97%</v>
      </c>
      <c r="C28" s="90" t="str">
        <f>IF(PhieuBauCu!$B$2&gt;0,ROUND((Bang1!F3/Bang1!$D$6*100),2) &amp; "%","")</f>
        <v>15,84%</v>
      </c>
      <c r="D28" s="90" t="str">
        <f>IF(PhieuBauCu!$B$2&gt;0,ROUND((Bang1!G3/Bang1!$D$6*100),2) &amp; "%","")</f>
        <v>29,7%</v>
      </c>
      <c r="E28" s="90" t="str">
        <f>IF(PhieuBauCu!$B$2&gt;0,ROUND((Bang1!H3/Bang1!$D$6*100),2) &amp; "%","")</f>
        <v>42,57%</v>
      </c>
      <c r="F28" s="90" t="str">
        <f>IF(PhieuBauCu!$B$2&gt;0,ROUND((Bang1!I3/Bang1!$D$6*100),2) &amp; "%","")</f>
        <v>46,53%</v>
      </c>
      <c r="G28" s="90" t="str">
        <f>IF(PhieuBauCu!$B$2&gt;0,ROUND((Bang1!J3/Bang1!$D$6*100),2) &amp; "%","")</f>
        <v>54,46%</v>
      </c>
      <c r="H28" s="90" t="str">
        <f>IF(PhieuBauCu!$B$2&gt;0,ROUND((Bang1!K3/Bang1!$D$6*100),2) &amp; "%","")</f>
        <v>77,23%</v>
      </c>
      <c r="I28" s="90" t="str">
        <f>IF(PhieuBauCu!$B$2&gt;0,ROUND((Bang1!L3/Bang1!$D$6*100),2) &amp; "%","")</f>
        <v>98,02%</v>
      </c>
      <c r="J28" s="74" t="str">
        <f>"/"&amp;Bang1!$D$6&amp; " phiếu"</f>
        <v>/101 phiếu</v>
      </c>
    </row>
    <row r="29" spans="1:12" ht="21.6" customHeight="1" thickBot="1" x14ac:dyDescent="0.3">
      <c r="A29" s="75" t="str">
        <f>IF(PhieuBauCu!$B$2&gt;0,ROUND((Bang1!D3/Bang1!$M$3*100),2) &amp; "%","")</f>
        <v>2,62%</v>
      </c>
      <c r="B29" s="91" t="str">
        <f>IF(PhieuBauCu!$B$2&gt;0,ROUND((Bang1!E3/Bang1!$M$3*100),2) &amp; "%","")</f>
        <v>0,79%</v>
      </c>
      <c r="C29" s="91" t="str">
        <f>IF(PhieuBauCu!$B$2&gt;0,ROUND((Bang1!F3/Bang1!$M$3*100),2) &amp; "%","")</f>
        <v>4,2%</v>
      </c>
      <c r="D29" s="91" t="str">
        <f>IF(PhieuBauCu!$B$2&gt;0,ROUND((Bang1!G3/Bang1!$M$3*100),2) &amp; "%","")</f>
        <v>7,87%</v>
      </c>
      <c r="E29" s="91" t="str">
        <f>IF(PhieuBauCu!$B$2&gt;0,ROUND((Bang1!H3/Bang1!$M$3*100),2) &amp; "%","")</f>
        <v>11,29%</v>
      </c>
      <c r="F29" s="91" t="str">
        <f>IF(PhieuBauCu!$B$2&gt;0,ROUND((Bang1!I3/Bang1!$M$3*100),2) &amp; "%","")</f>
        <v>12,34%</v>
      </c>
      <c r="G29" s="91" t="str">
        <f>IF(PhieuBauCu!$B$2&gt;0,ROUND((Bang1!J3/Bang1!$M$3*100),2) &amp; "%","")</f>
        <v>14,44%</v>
      </c>
      <c r="H29" s="91" t="str">
        <f>IF(PhieuBauCu!$B$2&gt;0,ROUND((Bang1!K3/Bang1!$M$3*100),2) &amp; "%","")</f>
        <v>20,47%</v>
      </c>
      <c r="I29" s="91" t="str">
        <f>IF(PhieuBauCu!$B$2&gt;0,ROUND((Bang1!L3/Bang1!$M$3*100),2) &amp; "%","")</f>
        <v>25,98%</v>
      </c>
      <c r="J29" s="76" t="str">
        <f>Bang1!M3 &amp; " p.bầu"</f>
        <v>381 p.bầu</v>
      </c>
    </row>
    <row r="30" spans="1:12" ht="43.8" hidden="1" customHeight="1" thickTop="1" x14ac:dyDescent="0.25">
      <c r="A30" s="77">
        <f>IF(LEN(A9) &gt;0, ROUND((Bang1!D3/Bang1!$D$6*100),6)*1000000,0)</f>
        <v>9900990</v>
      </c>
      <c r="B30" s="77">
        <f>IF(LEN(B9) &gt;0, ROUND((Bang1!E3/Bang1!$D$6*100),6)*1000000,0)</f>
        <v>2970297</v>
      </c>
      <c r="C30" s="77">
        <f>IF(LEN(C9) &gt;0, ROUND((Bang1!F3/Bang1!$D$6*100),6)*1000000,0)</f>
        <v>15841584</v>
      </c>
      <c r="D30" s="77">
        <f>IF(LEN(D9) &gt;0, ROUND((Bang1!G3/Bang1!$D$6*100),6)*1000000,0)</f>
        <v>29702970</v>
      </c>
      <c r="E30" s="77">
        <f>IF(LEN(E9) &gt;0, ROUND((Bang1!H3/Bang1!$D$6*100),6)*1000000,0)</f>
        <v>42574257</v>
      </c>
      <c r="F30" s="77">
        <f>IF(LEN(F9) &gt;0, ROUND((Bang1!I3/Bang1!$D$6*100),6)*1000000,0)</f>
        <v>46534653</v>
      </c>
      <c r="G30" s="77">
        <f>IF(LEN(G9) &gt;0, ROUND((Bang1!J3/Bang1!$D$6*100),6)*1000000,0)</f>
        <v>54455446</v>
      </c>
      <c r="H30" s="77">
        <f>IF(LEN(H9) &gt;0, ROUND((Bang1!K3/Bang1!$D$6*100),6)*1000000,0)</f>
        <v>77227723</v>
      </c>
      <c r="I30" s="77">
        <f>IF(LEN(I9) &gt;0, ROUND((Bang1!L3/Bang1!$D$6*100),6)*1000000,0)</f>
        <v>98019802</v>
      </c>
      <c r="J30" s="23">
        <f>Bang1!M5</f>
        <v>13</v>
      </c>
    </row>
    <row r="31" spans="1:12" ht="36" hidden="1" customHeight="1" x14ac:dyDescent="0.25">
      <c r="A31" s="78" t="str">
        <f t="shared" ref="A31:I31" si="9">IF(LEN(A10)&gt;0,CODE(LEFT(A10,1)),"0")&amp;IF(LEN(A10)&gt;1,CODE(MID(A10,2,1)),"0")&amp;IF(LEN(A10)&gt;2,CODE(MID(A10,3,1)),"0")&amp;IF(LEN(A10)&gt;3,CODE(MID(A10,4,1)),"0")&amp;IF(LEN(A10)&gt;4,CODE(MID(A10,5,1)),"0")&amp;IF(LEN(A10)&gt;5,CODE(MID(A10,6,1)),"0")&amp;IF(LEN(A10)&gt;6,CODE(MID(A10,7,1)),"0")&amp;IF(LEN(A10)&gt;7,CODE(MID(A10,8,1)),"0")&amp;IF(LEN(A10)&gt;8,CODE(MID(A10,9,1)),"0")</f>
        <v>862453263639932194110</v>
      </c>
      <c r="B31" s="78" t="str">
        <f t="shared" si="9"/>
        <v>726332118631103267244</v>
      </c>
      <c r="C31" s="78" t="str">
        <f t="shared" si="9"/>
        <v>78103117121631103267244</v>
      </c>
      <c r="D31" s="78" t="str">
        <f t="shared" si="9"/>
        <v>7810311712163110328463</v>
      </c>
      <c r="E31" s="78" t="str">
        <f t="shared" si="9"/>
        <v>762343286105631163277</v>
      </c>
      <c r="F31" s="78" t="str">
        <f t="shared" si="9"/>
        <v>7263327810363993278</v>
      </c>
      <c r="G31" s="78" t="str">
        <f t="shared" si="9"/>
        <v>762343286631103284114</v>
      </c>
      <c r="H31" s="78" t="str">
        <f t="shared" si="9"/>
        <v>80104631093277105110104</v>
      </c>
      <c r="I31" s="78" t="str">
        <f t="shared" si="9"/>
        <v>6624910532651101043286</v>
      </c>
      <c r="J31" s="24">
        <f>LEN(I31)</f>
        <v>22</v>
      </c>
    </row>
    <row r="32" spans="1:12" ht="21" hidden="1" customHeight="1" x14ac:dyDescent="0.25">
      <c r="A32" s="79">
        <f>LEN(A31)</f>
        <v>21</v>
      </c>
      <c r="B32" s="79">
        <f t="shared" ref="B32:I32" si="10">LEN(B31)</f>
        <v>21</v>
      </c>
      <c r="C32" s="79">
        <f t="shared" si="10"/>
        <v>23</v>
      </c>
      <c r="D32" s="79">
        <f t="shared" si="10"/>
        <v>22</v>
      </c>
      <c r="E32" s="79">
        <f t="shared" si="10"/>
        <v>21</v>
      </c>
      <c r="F32" s="79">
        <f t="shared" si="10"/>
        <v>19</v>
      </c>
      <c r="G32" s="79">
        <f>LEN(G31)</f>
        <v>21</v>
      </c>
      <c r="H32" s="79">
        <f t="shared" si="10"/>
        <v>23</v>
      </c>
      <c r="I32" s="79">
        <f t="shared" si="10"/>
        <v>22</v>
      </c>
      <c r="J32" s="24">
        <f>MIN($A$32:$I$32)</f>
        <v>19</v>
      </c>
    </row>
    <row r="33" spans="1:9" ht="25.8" hidden="1" customHeight="1" x14ac:dyDescent="0.25">
      <c r="A33" s="101">
        <f t="shared" ref="A33:I33" si="11">VALUE(A30&amp;RIGHT(A31,$J$32))</f>
        <v>9.9009902453263593E+25</v>
      </c>
      <c r="B33" s="101">
        <f t="shared" si="11"/>
        <v>2.9702976332118599E+25</v>
      </c>
      <c r="C33" s="101">
        <f t="shared" si="11"/>
        <v>1.5841584311712099E+26</v>
      </c>
      <c r="D33" s="101">
        <f t="shared" si="11"/>
        <v>2.9702970031171199E+26</v>
      </c>
      <c r="E33" s="101">
        <f t="shared" si="11"/>
        <v>4.2574257234328603E+26</v>
      </c>
      <c r="F33" s="101">
        <f t="shared" si="11"/>
        <v>4.6534653726332701E+26</v>
      </c>
      <c r="G33" s="101">
        <f t="shared" si="11"/>
        <v>5.4455446234328601E+26</v>
      </c>
      <c r="H33" s="101">
        <f t="shared" si="11"/>
        <v>7.7227723463109297E+26</v>
      </c>
      <c r="I33" s="101">
        <f t="shared" si="11"/>
        <v>9.8019802491053204E+26</v>
      </c>
    </row>
    <row r="34" spans="1:9" ht="25.8" hidden="1" customHeight="1" x14ac:dyDescent="0.25">
      <c r="A34" s="79">
        <f>RANK(A33,$A$33:$I$33,0)</f>
        <v>8</v>
      </c>
      <c r="B34" s="79">
        <f t="shared" ref="B34:I34" si="12">RANK(B33,$A$33:$I$33,0)</f>
        <v>9</v>
      </c>
      <c r="C34" s="79">
        <f t="shared" si="12"/>
        <v>7</v>
      </c>
      <c r="D34" s="79">
        <f t="shared" si="12"/>
        <v>6</v>
      </c>
      <c r="E34" s="79">
        <f t="shared" si="12"/>
        <v>5</v>
      </c>
      <c r="F34" s="79">
        <f t="shared" si="12"/>
        <v>4</v>
      </c>
      <c r="G34" s="79">
        <f t="shared" si="12"/>
        <v>3</v>
      </c>
      <c r="H34" s="79">
        <f t="shared" si="12"/>
        <v>2</v>
      </c>
      <c r="I34" s="79">
        <f t="shared" si="12"/>
        <v>1</v>
      </c>
    </row>
    <row r="35" spans="1:9" ht="13.8" customHeight="1" thickTop="1" x14ac:dyDescent="0.25"/>
    <row r="36" spans="1:9" ht="13.8" customHeight="1" thickBot="1" x14ac:dyDescent="0.3"/>
    <row r="37" spans="1:9" ht="15.6" customHeight="1" thickTop="1" x14ac:dyDescent="0.25">
      <c r="C37" s="221" t="s">
        <v>60</v>
      </c>
      <c r="D37" s="222"/>
      <c r="E37" s="222"/>
      <c r="F37" s="222"/>
      <c r="G37" s="222"/>
      <c r="H37" s="223"/>
    </row>
    <row r="38" spans="1:9" ht="15.6" customHeight="1" thickBot="1" x14ac:dyDescent="0.3">
      <c r="C38" s="218" t="s">
        <v>59</v>
      </c>
      <c r="D38" s="219"/>
      <c r="E38" s="219"/>
      <c r="F38" s="219"/>
      <c r="G38" s="219"/>
      <c r="H38" s="220"/>
    </row>
    <row r="39" spans="1:9" ht="13.8" thickTop="1" x14ac:dyDescent="0.25"/>
  </sheetData>
  <sheetProtection algorithmName="SHA-512" hashValue="/5+c+E/wZJXgEDgnDHyhgIi30XvbkCKvqyVY4/jFqyyVR+gEr1SoLV2D4T6lkemEUtdOD8xkiapUdDS4Qg4Y4A==" saltValue="LEQ7qPDnvwSRb0ILbM4+DQ==" spinCount="100000" sheet="1" objects="1" scenarios="1"/>
  <dataConsolidate/>
  <mergeCells count="14">
    <mergeCell ref="A1:J1"/>
    <mergeCell ref="J11:J12"/>
    <mergeCell ref="J13:J14"/>
    <mergeCell ref="J15:J16"/>
    <mergeCell ref="J17:J18"/>
    <mergeCell ref="A4:A5"/>
    <mergeCell ref="J4:J5"/>
    <mergeCell ref="J21:J22"/>
    <mergeCell ref="J25:J26"/>
    <mergeCell ref="A2:J2"/>
    <mergeCell ref="J23:J24"/>
    <mergeCell ref="C38:H38"/>
    <mergeCell ref="C37:H37"/>
    <mergeCell ref="J19:J20"/>
  </mergeCells>
  <phoneticPr fontId="8" type="noConversion"/>
  <conditionalFormatting sqref="A25:J26">
    <cfRule type="expression" dxfId="18" priority="38">
      <formula>$J$25=""</formula>
    </cfRule>
  </conditionalFormatting>
  <conditionalFormatting sqref="A23:J24">
    <cfRule type="expression" dxfId="17" priority="37">
      <formula>$J$23=""</formula>
    </cfRule>
  </conditionalFormatting>
  <conditionalFormatting sqref="A21:J22">
    <cfRule type="expression" dxfId="16" priority="36">
      <formula>$J$21=""</formula>
    </cfRule>
  </conditionalFormatting>
  <conditionalFormatting sqref="A19:J20">
    <cfRule type="expression" dxfId="15" priority="35">
      <formula>$J$19=""</formula>
    </cfRule>
  </conditionalFormatting>
  <conditionalFormatting sqref="A15:J16">
    <cfRule type="expression" dxfId="14" priority="33">
      <formula>$J$15=""</formula>
    </cfRule>
  </conditionalFormatting>
  <conditionalFormatting sqref="A13:J14">
    <cfRule type="expression" dxfId="13" priority="32">
      <formula>$J$13=""</formula>
    </cfRule>
  </conditionalFormatting>
  <conditionalFormatting sqref="A11:J12">
    <cfRule type="expression" dxfId="12" priority="31">
      <formula>$J$11=""</formula>
    </cfRule>
  </conditionalFormatting>
  <conditionalFormatting sqref="I4:I7">
    <cfRule type="expression" dxfId="11" priority="30">
      <formula>$I$3=0</formula>
    </cfRule>
  </conditionalFormatting>
  <conditionalFormatting sqref="H4:H8">
    <cfRule type="expression" dxfId="10" priority="29">
      <formula>$H$3=0</formula>
    </cfRule>
  </conditionalFormatting>
  <conditionalFormatting sqref="G4:G8">
    <cfRule type="expression" dxfId="9" priority="28">
      <formula>$G$3=0</formula>
    </cfRule>
  </conditionalFormatting>
  <conditionalFormatting sqref="F4:F8">
    <cfRule type="expression" dxfId="8" priority="27">
      <formula>$F$3=0</formula>
    </cfRule>
  </conditionalFormatting>
  <conditionalFormatting sqref="E4:E8">
    <cfRule type="expression" dxfId="7" priority="26">
      <formula>$E$3=0</formula>
    </cfRule>
  </conditionalFormatting>
  <conditionalFormatting sqref="D4:D8">
    <cfRule type="expression" dxfId="6" priority="25">
      <formula>$D$3=0</formula>
    </cfRule>
  </conditionalFormatting>
  <conditionalFormatting sqref="C4:C8">
    <cfRule type="expression" dxfId="5" priority="24">
      <formula>$C$3=0</formula>
    </cfRule>
  </conditionalFormatting>
  <conditionalFormatting sqref="B4:B8">
    <cfRule type="expression" dxfId="4" priority="23">
      <formula>$B$3=0</formula>
    </cfRule>
  </conditionalFormatting>
  <conditionalFormatting sqref="I8">
    <cfRule type="expression" dxfId="3" priority="22">
      <formula>$H$3=0</formula>
    </cfRule>
  </conditionalFormatting>
  <conditionalFormatting sqref="J8">
    <cfRule type="expression" dxfId="2" priority="21">
      <formula>$H$3=0</formula>
    </cfRule>
  </conditionalFormatting>
  <conditionalFormatting sqref="A17:J18">
    <cfRule type="expression" dxfId="1" priority="1">
      <formula>$J$17=""</formula>
    </cfRule>
  </conditionalFormatting>
  <printOptions horizontalCentered="1"/>
  <pageMargins left="0.15748031496062992" right="0.15748031496062992" top="0.23622047244094491" bottom="0.15748031496062992" header="0.15748031496062992" footer="0.19685039370078741"/>
  <pageSetup paperSize="9" orientation="landscape" horizontalDpi="200" verticalDpi="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4"/>
  <sheetViews>
    <sheetView workbookViewId="0">
      <selection sqref="A1:K1"/>
    </sheetView>
  </sheetViews>
  <sheetFormatPr defaultColWidth="9.109375" defaultRowHeight="13.2" x14ac:dyDescent="0.25"/>
  <cols>
    <col min="1" max="11" width="8.88671875" style="2" customWidth="1"/>
    <col min="12" max="16384" width="9.109375" style="2"/>
  </cols>
  <sheetData>
    <row r="1" spans="1:11" ht="23.4" customHeight="1" x14ac:dyDescent="0.3">
      <c r="A1" s="232" t="s">
        <v>214</v>
      </c>
      <c r="B1" s="232"/>
      <c r="C1" s="232"/>
      <c r="D1" s="232"/>
      <c r="E1" s="232"/>
      <c r="F1" s="232"/>
      <c r="G1" s="232"/>
      <c r="H1" s="232"/>
      <c r="I1" s="232"/>
      <c r="J1" s="232"/>
      <c r="K1" s="232"/>
    </row>
    <row r="2" spans="1:11" ht="23.4" customHeight="1" x14ac:dyDescent="0.25">
      <c r="A2" s="233" t="s">
        <v>215</v>
      </c>
      <c r="B2" s="233"/>
      <c r="C2" s="233"/>
      <c r="D2" s="233"/>
      <c r="E2" s="233"/>
      <c r="F2" s="233"/>
      <c r="G2" s="233"/>
      <c r="H2" s="233"/>
      <c r="I2" s="233"/>
      <c r="J2" s="233"/>
      <c r="K2" s="233"/>
    </row>
    <row r="3" spans="1:11" s="27" customFormat="1" ht="12" customHeight="1" x14ac:dyDescent="0.25">
      <c r="A3" s="31"/>
      <c r="B3" s="31"/>
      <c r="C3" s="31"/>
      <c r="D3" s="31"/>
      <c r="E3" s="31"/>
      <c r="F3" s="31"/>
      <c r="G3" s="31"/>
      <c r="H3" s="31"/>
      <c r="I3" s="31"/>
      <c r="J3" s="32"/>
    </row>
    <row r="4" spans="1:11" s="27" customFormat="1" ht="16.8" customHeight="1" x14ac:dyDescent="0.25">
      <c r="A4" s="103"/>
      <c r="B4" s="103" t="s">
        <v>217</v>
      </c>
      <c r="C4" s="31"/>
      <c r="D4" s="31"/>
      <c r="E4" s="31"/>
      <c r="F4" s="31"/>
      <c r="G4" s="31"/>
      <c r="H4" s="31"/>
      <c r="I4" s="31"/>
      <c r="J4" s="32"/>
    </row>
    <row r="5" spans="1:11" s="27" customFormat="1" ht="16.8" hidden="1" customHeight="1" x14ac:dyDescent="0.25">
      <c r="A5" s="33"/>
      <c r="B5" s="33">
        <f>IF(PhieuBauCu!$B$13-1 &gt;0, PhieuBauCu!$B$13, "")</f>
        <v>7</v>
      </c>
      <c r="C5" s="34">
        <f>IF(PhieuBauCu!$B$13-1 &gt;0, PhieuBauCu!$B$13-1, "")</f>
        <v>6</v>
      </c>
      <c r="D5" s="34">
        <f>IF(PhieuBauCu!$B$13-1 &gt;0, PhieuBauCu!$B$13-2, "")</f>
        <v>5</v>
      </c>
      <c r="E5" s="34">
        <f>IF(PhieuBauCu!$B$13-1 &gt;0, PhieuBauCu!$B$13-3, "")</f>
        <v>4</v>
      </c>
      <c r="F5" s="34">
        <f>IF(PhieuBauCu!$B$13-1 &gt;0, PhieuBauCu!$B$13-4, "")</f>
        <v>3</v>
      </c>
      <c r="G5" s="34">
        <f>IF(PhieuBauCu!$B$13-1 &gt;0, PhieuBauCu!$B$13-5, "")</f>
        <v>2</v>
      </c>
      <c r="H5" s="34">
        <f>IF(PhieuBauCu!$B$13-1 &gt;0, PhieuBauCu!$B$13-6, "")</f>
        <v>1</v>
      </c>
      <c r="I5" s="34">
        <f>IF(PhieuBauCu!$B$13-1 &gt;0, PhieuBauCu!$B$13-7, "")</f>
        <v>0</v>
      </c>
      <c r="J5" s="32"/>
    </row>
    <row r="6" spans="1:11" s="27" customFormat="1" ht="25.2" customHeight="1" x14ac:dyDescent="0.25">
      <c r="A6" s="230" t="str">
        <f>TongHop!A4</f>
        <v>Số phiếu bầu</v>
      </c>
      <c r="B6" s="35" t="str">
        <f>TongHop!B4</f>
        <v>PB 7</v>
      </c>
      <c r="C6" s="35" t="str">
        <f>TongHop!C4</f>
        <v>PB 6</v>
      </c>
      <c r="D6" s="35" t="str">
        <f>TongHop!D4</f>
        <v>PB 5</v>
      </c>
      <c r="E6" s="35" t="str">
        <f>TongHop!E4</f>
        <v>PB 4</v>
      </c>
      <c r="F6" s="35" t="str">
        <f>TongHop!F4</f>
        <v>PB 3</v>
      </c>
      <c r="G6" s="35" t="str">
        <f>TongHop!G4</f>
        <v>PB 2</v>
      </c>
      <c r="H6" s="35" t="str">
        <f>TongHop!H4</f>
        <v>PB 1</v>
      </c>
      <c r="I6" s="35" t="str">
        <f>TongHop!I4</f>
        <v/>
      </c>
      <c r="J6" s="230" t="str">
        <f>TongHop!J4</f>
        <v>Số phiếu bầu</v>
      </c>
    </row>
    <row r="7" spans="1:11" s="27" customFormat="1" ht="25.2" customHeight="1" x14ac:dyDescent="0.25">
      <c r="A7" s="231"/>
      <c r="B7" s="92">
        <f>TongHop!B5</f>
        <v>17</v>
      </c>
      <c r="C7" s="92">
        <f>TongHop!C5</f>
        <v>13</v>
      </c>
      <c r="D7" s="92">
        <f>TongHop!D5</f>
        <v>16</v>
      </c>
      <c r="E7" s="92">
        <f>TongHop!E5</f>
        <v>0</v>
      </c>
      <c r="F7" s="92">
        <f>TongHop!F5</f>
        <v>16</v>
      </c>
      <c r="G7" s="92">
        <f>TongHop!G5</f>
        <v>17</v>
      </c>
      <c r="H7" s="92">
        <f>TongHop!H5</f>
        <v>22</v>
      </c>
      <c r="I7" s="92" t="str">
        <f>TongHop!I5</f>
        <v/>
      </c>
      <c r="J7" s="231"/>
    </row>
    <row r="8" spans="1:11" s="27" customFormat="1" ht="25.2" customHeight="1" x14ac:dyDescent="0.25">
      <c r="A8" s="147" t="str">
        <f>TongHop!A6</f>
        <v>Lượt phiếu bầu</v>
      </c>
      <c r="B8" s="93">
        <f>TongHop!B6</f>
        <v>119</v>
      </c>
      <c r="C8" s="93">
        <f>TongHop!C6</f>
        <v>78</v>
      </c>
      <c r="D8" s="93">
        <f>TongHop!D6</f>
        <v>80</v>
      </c>
      <c r="E8" s="93">
        <f>TongHop!E6</f>
        <v>0</v>
      </c>
      <c r="F8" s="93">
        <f>TongHop!F6</f>
        <v>48</v>
      </c>
      <c r="G8" s="93">
        <f>TongHop!G6</f>
        <v>34</v>
      </c>
      <c r="H8" s="93">
        <f>TongHop!H6</f>
        <v>22</v>
      </c>
      <c r="I8" s="93" t="str">
        <f>TongHop!I6</f>
        <v/>
      </c>
      <c r="J8" s="147" t="str">
        <f>TongHop!J6</f>
        <v>Lượt phiếu bầu</v>
      </c>
    </row>
    <row r="9" spans="1:11" s="27" customFormat="1" ht="25.2" customHeight="1" x14ac:dyDescent="0.25">
      <c r="A9" s="30" t="str">
        <f>TongHop!A7</f>
        <v>Tỷ lệ %</v>
      </c>
      <c r="B9" s="94" t="str">
        <f>TongHop!B7</f>
        <v>16,83%</v>
      </c>
      <c r="C9" s="94" t="str">
        <f>TongHop!C7</f>
        <v>12,87%</v>
      </c>
      <c r="D9" s="94" t="str">
        <f>TongHop!D7</f>
        <v>15,84%</v>
      </c>
      <c r="E9" s="94" t="str">
        <f>TongHop!E7</f>
        <v>0%</v>
      </c>
      <c r="F9" s="94" t="str">
        <f>TongHop!F7</f>
        <v>15,84%</v>
      </c>
      <c r="G9" s="94" t="str">
        <f>TongHop!G7</f>
        <v>16,83%</v>
      </c>
      <c r="H9" s="94" t="str">
        <f>TongHop!H7</f>
        <v>21,78%</v>
      </c>
      <c r="I9" s="94" t="str">
        <f>TongHop!I7</f>
        <v/>
      </c>
      <c r="J9" s="30" t="str">
        <f>TongHop!J7</f>
        <v>Tỷ lệ %</v>
      </c>
    </row>
    <row r="10" spans="1:11" s="27" customFormat="1" ht="25.2" customHeight="1" x14ac:dyDescent="0.25">
      <c r="A10" s="31"/>
      <c r="B10" s="31"/>
      <c r="C10" s="31"/>
      <c r="D10" s="31"/>
      <c r="E10" s="31"/>
      <c r="F10" s="31"/>
      <c r="G10" s="31"/>
      <c r="H10" s="31"/>
      <c r="I10" s="31"/>
      <c r="J10" s="31"/>
    </row>
    <row r="11" spans="1:11" s="25" customFormat="1" ht="89.4" customHeight="1" x14ac:dyDescent="0.25">
      <c r="A11" s="158" t="s">
        <v>2</v>
      </c>
      <c r="B11" s="158" t="str">
        <f>Bang1!D2</f>
        <v>Võ Đức Ân</v>
      </c>
      <c r="C11" s="158" t="str">
        <f>Bang1!E2</f>
        <v>Hồ văn Công</v>
      </c>
      <c r="D11" s="158" t="str">
        <f>Bang1!F2</f>
        <v>Nguyễn Công Kha</v>
      </c>
      <c r="E11" s="158" t="str">
        <f>Bang1!G2</f>
        <v>Nguyễn Tấn Khôi</v>
      </c>
      <c r="F11" s="158" t="str">
        <f>Bang1!H2</f>
        <v>Lê Viết Mẫn</v>
      </c>
      <c r="G11" s="158" t="str">
        <f>Bang1!I2</f>
        <v>Hồ Ngọc Nghĩa</v>
      </c>
      <c r="H11" s="158" t="str">
        <f>Bang1!J2</f>
        <v>Lê Văn Trung</v>
      </c>
      <c r="I11" s="158" t="str">
        <f>Bang1!K2</f>
        <v>Phạm Minh Tuấn</v>
      </c>
      <c r="J11" s="158" t="str">
        <f>Bang1!L2</f>
        <v>Bùi Anh Vũ</v>
      </c>
      <c r="K11" s="158" t="s">
        <v>216</v>
      </c>
    </row>
    <row r="12" spans="1:11" s="25" customFormat="1" ht="39.6" customHeight="1" x14ac:dyDescent="0.25">
      <c r="A12" s="159" t="s">
        <v>32</v>
      </c>
      <c r="B12" s="160">
        <f>Bang1!D3</f>
        <v>10</v>
      </c>
      <c r="C12" s="160">
        <f>Bang1!E3</f>
        <v>3</v>
      </c>
      <c r="D12" s="160">
        <f>Bang1!F3</f>
        <v>16</v>
      </c>
      <c r="E12" s="160">
        <f>Bang1!G3</f>
        <v>30</v>
      </c>
      <c r="F12" s="160">
        <f>Bang1!H3</f>
        <v>43</v>
      </c>
      <c r="G12" s="160">
        <f>Bang1!I3</f>
        <v>47</v>
      </c>
      <c r="H12" s="160">
        <f>Bang1!J3</f>
        <v>55</v>
      </c>
      <c r="I12" s="160">
        <f>Bang1!K3</f>
        <v>78</v>
      </c>
      <c r="J12" s="160">
        <f>Bang1!L3</f>
        <v>99</v>
      </c>
      <c r="K12" s="160">
        <f>SUM(B12:J12)</f>
        <v>381</v>
      </c>
    </row>
    <row r="13" spans="1:11" s="25" customFormat="1" ht="39.6" x14ac:dyDescent="0.25">
      <c r="A13" s="159" t="s">
        <v>34</v>
      </c>
      <c r="B13" s="160">
        <f>Bang1!D4</f>
        <v>91</v>
      </c>
      <c r="C13" s="160">
        <f>Bang1!E4</f>
        <v>98</v>
      </c>
      <c r="D13" s="160">
        <f>Bang1!F4</f>
        <v>85</v>
      </c>
      <c r="E13" s="160">
        <f>Bang1!G4</f>
        <v>71</v>
      </c>
      <c r="F13" s="160">
        <f>Bang1!H4</f>
        <v>58</v>
      </c>
      <c r="G13" s="160">
        <f>Bang1!I4</f>
        <v>54</v>
      </c>
      <c r="H13" s="160">
        <f>Bang1!J4</f>
        <v>46</v>
      </c>
      <c r="I13" s="160">
        <f>Bang1!K4</f>
        <v>23</v>
      </c>
      <c r="J13" s="160">
        <f>Bang1!L4</f>
        <v>2</v>
      </c>
      <c r="K13" s="160">
        <f>SUM(B13:J13)</f>
        <v>528</v>
      </c>
    </row>
    <row r="14" spans="1:11" s="25" customFormat="1" ht="25.2" customHeight="1" x14ac:dyDescent="0.25">
      <c r="A14" s="161" t="s">
        <v>0</v>
      </c>
      <c r="B14" s="162">
        <f>COUNTIF(B15:B268,"x")</f>
        <v>10</v>
      </c>
      <c r="C14" s="162">
        <f t="shared" ref="C14:J14" si="0">COUNTIF(C15:C268,"x")</f>
        <v>3</v>
      </c>
      <c r="D14" s="162">
        <f t="shared" si="0"/>
        <v>16</v>
      </c>
      <c r="E14" s="162">
        <f t="shared" si="0"/>
        <v>30</v>
      </c>
      <c r="F14" s="162">
        <f t="shared" si="0"/>
        <v>43</v>
      </c>
      <c r="G14" s="162">
        <f t="shared" si="0"/>
        <v>47</v>
      </c>
      <c r="H14" s="162">
        <f t="shared" si="0"/>
        <v>55</v>
      </c>
      <c r="I14" s="162">
        <f t="shared" si="0"/>
        <v>78</v>
      </c>
      <c r="J14" s="162">
        <f t="shared" si="0"/>
        <v>99</v>
      </c>
      <c r="K14" s="162">
        <f>SUM(B14:J14)</f>
        <v>381</v>
      </c>
    </row>
    <row r="15" spans="1:11" s="77" customFormat="1" ht="9.6" customHeight="1" x14ac:dyDescent="0.25">
      <c r="A15" s="164">
        <f>Bang1!A7</f>
        <v>1</v>
      </c>
      <c r="B15" s="165" t="str">
        <f>IF(AND(LEN(Bang1!D7)&gt;0,Bang1!D7&gt;0,Bang1!$N7&gt;0),"x","")</f>
        <v/>
      </c>
      <c r="C15" s="165" t="str">
        <f>IF(AND(LEN(Bang1!E7)&gt;0,Bang1!E7&gt;0,Bang1!$N7&gt;0),"x","")</f>
        <v/>
      </c>
      <c r="D15" s="165" t="str">
        <f>IF(AND(LEN(Bang1!F7)&gt;0,Bang1!F7&gt;0,Bang1!$N7&gt;0),"x","")</f>
        <v>x</v>
      </c>
      <c r="E15" s="165" t="str">
        <f>IF(AND(LEN(Bang1!G7)&gt;0,Bang1!G7&gt;0,Bang1!$N7&gt;0),"x","")</f>
        <v>x</v>
      </c>
      <c r="F15" s="165" t="str">
        <f>IF(AND(LEN(Bang1!H7)&gt;0,Bang1!H7&gt;0,Bang1!$N7&gt;0),"x","")</f>
        <v>x</v>
      </c>
      <c r="G15" s="165" t="str">
        <f>IF(AND(LEN(Bang1!I7)&gt;0,Bang1!I7&gt;0,Bang1!$N7&gt;0),"x","")</f>
        <v>x</v>
      </c>
      <c r="H15" s="165" t="str">
        <f>IF(AND(LEN(Bang1!J7)&gt;0,Bang1!J7&gt;0,Bang1!$N7&gt;0),"x","")</f>
        <v>x</v>
      </c>
      <c r="I15" s="165" t="str">
        <f>IF(AND(LEN(Bang1!K7)&gt;0,Bang1!K7&gt;0,Bang1!$N7&gt;0),"x","")</f>
        <v>x</v>
      </c>
      <c r="J15" s="165" t="str">
        <f>IF(AND(LEN(Bang1!L7)&gt;0,Bang1!L7&gt;0,Bang1!$N7&gt;0),"x","")</f>
        <v>x</v>
      </c>
      <c r="K15" s="165">
        <f>COUNTIF(B15:J15,"x")</f>
        <v>7</v>
      </c>
    </row>
    <row r="16" spans="1:11" s="77" customFormat="1" ht="9.6" customHeight="1" x14ac:dyDescent="0.25">
      <c r="A16" s="164">
        <f>Bang1!A8</f>
        <v>2</v>
      </c>
      <c r="B16" s="165" t="str">
        <f>IF(AND(LEN(Bang1!D8)&gt;0,Bang1!D8&gt;0,Bang1!$N8&gt;0),"x","")</f>
        <v>x</v>
      </c>
      <c r="C16" s="165" t="str">
        <f>IF(AND(LEN(Bang1!E8)&gt;0,Bang1!E8&gt;0,Bang1!$N8&gt;0),"x","")</f>
        <v/>
      </c>
      <c r="D16" s="165" t="str">
        <f>IF(AND(LEN(Bang1!F8)&gt;0,Bang1!F8&gt;0,Bang1!$N8&gt;0),"x","")</f>
        <v/>
      </c>
      <c r="E16" s="165" t="str">
        <f>IF(AND(LEN(Bang1!G8)&gt;0,Bang1!G8&gt;0,Bang1!$N8&gt;0),"x","")</f>
        <v>x</v>
      </c>
      <c r="F16" s="165" t="str">
        <f>IF(AND(LEN(Bang1!H8)&gt;0,Bang1!H8&gt;0,Bang1!$N8&gt;0),"x","")</f>
        <v>x</v>
      </c>
      <c r="G16" s="165" t="str">
        <f>IF(AND(LEN(Bang1!I8)&gt;0,Bang1!I8&gt;0,Bang1!$N8&gt;0),"x","")</f>
        <v>x</v>
      </c>
      <c r="H16" s="165" t="str">
        <f>IF(AND(LEN(Bang1!J8)&gt;0,Bang1!J8&gt;0,Bang1!$N8&gt;0),"x","")</f>
        <v>x</v>
      </c>
      <c r="I16" s="165" t="str">
        <f>IF(AND(LEN(Bang1!K8)&gt;0,Bang1!K8&gt;0,Bang1!$N8&gt;0),"x","")</f>
        <v>x</v>
      </c>
      <c r="J16" s="165" t="str">
        <f>IF(AND(LEN(Bang1!L8)&gt;0,Bang1!L8&gt;0,Bang1!$N8&gt;0),"x","")</f>
        <v>x</v>
      </c>
      <c r="K16" s="165">
        <f t="shared" ref="K16:K79" si="1">COUNTIF(B16:J16,"x")</f>
        <v>7</v>
      </c>
    </row>
    <row r="17" spans="1:11" s="148" customFormat="1" ht="9.6" customHeight="1" x14ac:dyDescent="0.2">
      <c r="A17" s="164">
        <f>Bang1!A9</f>
        <v>3</v>
      </c>
      <c r="B17" s="165" t="str">
        <f>IF(AND(LEN(Bang1!D9)&gt;0,Bang1!D9&gt;0,Bang1!$N9&gt;0),"x","")</f>
        <v/>
      </c>
      <c r="C17" s="165" t="str">
        <f>IF(AND(LEN(Bang1!E9)&gt;0,Bang1!E9&gt;0,Bang1!$N9&gt;0),"x","")</f>
        <v/>
      </c>
      <c r="D17" s="165" t="str">
        <f>IF(AND(LEN(Bang1!F9)&gt;0,Bang1!F9&gt;0,Bang1!$N9&gt;0),"x","")</f>
        <v>x</v>
      </c>
      <c r="E17" s="165" t="str">
        <f>IF(AND(LEN(Bang1!G9)&gt;0,Bang1!G9&gt;0,Bang1!$N9&gt;0),"x","")</f>
        <v>x</v>
      </c>
      <c r="F17" s="165" t="str">
        <f>IF(AND(LEN(Bang1!H9)&gt;0,Bang1!H9&gt;0,Bang1!$N9&gt;0),"x","")</f>
        <v/>
      </c>
      <c r="G17" s="165" t="str">
        <f>IF(AND(LEN(Bang1!I9)&gt;0,Bang1!I9&gt;0,Bang1!$N9&gt;0),"x","")</f>
        <v>x</v>
      </c>
      <c r="H17" s="165" t="str">
        <f>IF(AND(LEN(Bang1!J9)&gt;0,Bang1!J9&gt;0,Bang1!$N9&gt;0),"x","")</f>
        <v>x</v>
      </c>
      <c r="I17" s="165" t="str">
        <f>IF(AND(LEN(Bang1!K9)&gt;0,Bang1!K9&gt;0,Bang1!$N9&gt;0),"x","")</f>
        <v>x</v>
      </c>
      <c r="J17" s="165" t="str">
        <f>IF(AND(LEN(Bang1!L9)&gt;0,Bang1!L9&gt;0,Bang1!$N9&gt;0),"x","")</f>
        <v>x</v>
      </c>
      <c r="K17" s="165">
        <f t="shared" si="1"/>
        <v>6</v>
      </c>
    </row>
    <row r="18" spans="1:11" s="148" customFormat="1" ht="9.6" customHeight="1" x14ac:dyDescent="0.2">
      <c r="A18" s="164">
        <f>Bang1!A10</f>
        <v>4</v>
      </c>
      <c r="B18" s="165" t="str">
        <f>IF(AND(LEN(Bang1!D10)&gt;0,Bang1!D10&gt;0,Bang1!$N10&gt;0),"x","")</f>
        <v/>
      </c>
      <c r="C18" s="165" t="str">
        <f>IF(AND(LEN(Bang1!E10)&gt;0,Bang1!E10&gt;0,Bang1!$N10&gt;0),"x","")</f>
        <v/>
      </c>
      <c r="D18" s="165" t="str">
        <f>IF(AND(LEN(Bang1!F10)&gt;0,Bang1!F10&gt;0,Bang1!$N10&gt;0),"x","")</f>
        <v/>
      </c>
      <c r="E18" s="165" t="str">
        <f>IF(AND(LEN(Bang1!G10)&gt;0,Bang1!G10&gt;0,Bang1!$N10&gt;0),"x","")</f>
        <v/>
      </c>
      <c r="F18" s="165" t="str">
        <f>IF(AND(LEN(Bang1!H10)&gt;0,Bang1!H10&gt;0,Bang1!$N10&gt;0),"x","")</f>
        <v>x</v>
      </c>
      <c r="G18" s="165" t="str">
        <f>IF(AND(LEN(Bang1!I10)&gt;0,Bang1!I10&gt;0,Bang1!$N10&gt;0),"x","")</f>
        <v>x</v>
      </c>
      <c r="H18" s="165" t="str">
        <f>IF(AND(LEN(Bang1!J10)&gt;0,Bang1!J10&gt;0,Bang1!$N10&gt;0),"x","")</f>
        <v>x</v>
      </c>
      <c r="I18" s="165" t="str">
        <f>IF(AND(LEN(Bang1!K10)&gt;0,Bang1!K10&gt;0,Bang1!$N10&gt;0),"x","")</f>
        <v>x</v>
      </c>
      <c r="J18" s="165" t="str">
        <f>IF(AND(LEN(Bang1!L10)&gt;0,Bang1!L10&gt;0,Bang1!$N10&gt;0),"x","")</f>
        <v>x</v>
      </c>
      <c r="K18" s="165">
        <f t="shared" si="1"/>
        <v>5</v>
      </c>
    </row>
    <row r="19" spans="1:11" s="148" customFormat="1" ht="9.6" customHeight="1" x14ac:dyDescent="0.2">
      <c r="A19" s="164">
        <f>Bang1!A11</f>
        <v>5</v>
      </c>
      <c r="B19" s="165" t="str">
        <f>IF(AND(LEN(Bang1!D11)&gt;0,Bang1!D11&gt;0,Bang1!$N11&gt;0),"x","")</f>
        <v>x</v>
      </c>
      <c r="C19" s="165" t="str">
        <f>IF(AND(LEN(Bang1!E11)&gt;0,Bang1!E11&gt;0,Bang1!$N11&gt;0),"x","")</f>
        <v/>
      </c>
      <c r="D19" s="165" t="str">
        <f>IF(AND(LEN(Bang1!F11)&gt;0,Bang1!F11&gt;0,Bang1!$N11&gt;0),"x","")</f>
        <v/>
      </c>
      <c r="E19" s="165" t="str">
        <f>IF(AND(LEN(Bang1!G11)&gt;0,Bang1!G11&gt;0,Bang1!$N11&gt;0),"x","")</f>
        <v/>
      </c>
      <c r="F19" s="165" t="str">
        <f>IF(AND(LEN(Bang1!H11)&gt;0,Bang1!H11&gt;0,Bang1!$N11&gt;0),"x","")</f>
        <v/>
      </c>
      <c r="G19" s="165" t="str">
        <f>IF(AND(LEN(Bang1!I11)&gt;0,Bang1!I11&gt;0,Bang1!$N11&gt;0),"x","")</f>
        <v/>
      </c>
      <c r="H19" s="165" t="str">
        <f>IF(AND(LEN(Bang1!J11)&gt;0,Bang1!J11&gt;0,Bang1!$N11&gt;0),"x","")</f>
        <v/>
      </c>
      <c r="I19" s="165" t="str">
        <f>IF(AND(LEN(Bang1!K11)&gt;0,Bang1!K11&gt;0,Bang1!$N11&gt;0),"x","")</f>
        <v>x</v>
      </c>
      <c r="J19" s="165" t="str">
        <f>IF(AND(LEN(Bang1!L11)&gt;0,Bang1!L11&gt;0,Bang1!$N11&gt;0),"x","")</f>
        <v>x</v>
      </c>
      <c r="K19" s="165">
        <f t="shared" si="1"/>
        <v>3</v>
      </c>
    </row>
    <row r="20" spans="1:11" s="148" customFormat="1" ht="9.6" customHeight="1" x14ac:dyDescent="0.2">
      <c r="A20" s="164">
        <f>Bang1!A12</f>
        <v>6</v>
      </c>
      <c r="B20" s="165" t="str">
        <f>IF(AND(LEN(Bang1!D12)&gt;0,Bang1!D12&gt;0,Bang1!$N12&gt;0),"x","")</f>
        <v/>
      </c>
      <c r="C20" s="165" t="str">
        <f>IF(AND(LEN(Bang1!E12)&gt;0,Bang1!E12&gt;0,Bang1!$N12&gt;0),"x","")</f>
        <v/>
      </c>
      <c r="D20" s="165" t="str">
        <f>IF(AND(LEN(Bang1!F12)&gt;0,Bang1!F12&gt;0,Bang1!$N12&gt;0),"x","")</f>
        <v/>
      </c>
      <c r="E20" s="165" t="str">
        <f>IF(AND(LEN(Bang1!G12)&gt;0,Bang1!G12&gt;0,Bang1!$N12&gt;0),"x","")</f>
        <v/>
      </c>
      <c r="F20" s="165" t="str">
        <f>IF(AND(LEN(Bang1!H12)&gt;0,Bang1!H12&gt;0,Bang1!$N12&gt;0),"x","")</f>
        <v/>
      </c>
      <c r="G20" s="165" t="str">
        <f>IF(AND(LEN(Bang1!I12)&gt;0,Bang1!I12&gt;0,Bang1!$N12&gt;0),"x","")</f>
        <v/>
      </c>
      <c r="H20" s="165" t="str">
        <f>IF(AND(LEN(Bang1!J12)&gt;0,Bang1!J12&gt;0,Bang1!$N12&gt;0),"x","")</f>
        <v/>
      </c>
      <c r="I20" s="165" t="str">
        <f>IF(AND(LEN(Bang1!K12)&gt;0,Bang1!K12&gt;0,Bang1!$N12&gt;0),"x","")</f>
        <v>x</v>
      </c>
      <c r="J20" s="165" t="str">
        <f>IF(AND(LEN(Bang1!L12)&gt;0,Bang1!L12&gt;0,Bang1!$N12&gt;0),"x","")</f>
        <v>x</v>
      </c>
      <c r="K20" s="165">
        <f t="shared" si="1"/>
        <v>2</v>
      </c>
    </row>
    <row r="21" spans="1:11" s="148" customFormat="1" ht="9.6" customHeight="1" x14ac:dyDescent="0.2">
      <c r="A21" s="164">
        <f>Bang1!A13</f>
        <v>7</v>
      </c>
      <c r="B21" s="165" t="str">
        <f>IF(AND(LEN(Bang1!D13)&gt;0,Bang1!D13&gt;0,Bang1!$N13&gt;0),"x","")</f>
        <v/>
      </c>
      <c r="C21" s="165" t="str">
        <f>IF(AND(LEN(Bang1!E13)&gt;0,Bang1!E13&gt;0,Bang1!$N13&gt;0),"x","")</f>
        <v/>
      </c>
      <c r="D21" s="165" t="str">
        <f>IF(AND(LEN(Bang1!F13)&gt;0,Bang1!F13&gt;0,Bang1!$N13&gt;0),"x","")</f>
        <v/>
      </c>
      <c r="E21" s="165" t="str">
        <f>IF(AND(LEN(Bang1!G13)&gt;0,Bang1!G13&gt;0,Bang1!$N13&gt;0),"x","")</f>
        <v/>
      </c>
      <c r="F21" s="165" t="str">
        <f>IF(AND(LEN(Bang1!H13)&gt;0,Bang1!H13&gt;0,Bang1!$N13&gt;0),"x","")</f>
        <v/>
      </c>
      <c r="G21" s="165" t="str">
        <f>IF(AND(LEN(Bang1!I13)&gt;0,Bang1!I13&gt;0,Bang1!$N13&gt;0),"x","")</f>
        <v/>
      </c>
      <c r="H21" s="165" t="str">
        <f>IF(AND(LEN(Bang1!J13)&gt;0,Bang1!J13&gt;0,Bang1!$N13&gt;0),"x","")</f>
        <v/>
      </c>
      <c r="I21" s="165" t="str">
        <f>IF(AND(LEN(Bang1!K13)&gt;0,Bang1!K13&gt;0,Bang1!$N13&gt;0),"x","")</f>
        <v/>
      </c>
      <c r="J21" s="165" t="str">
        <f>IF(AND(LEN(Bang1!L13)&gt;0,Bang1!L13&gt;0,Bang1!$N13&gt;0),"x","")</f>
        <v>x</v>
      </c>
      <c r="K21" s="165">
        <f t="shared" si="1"/>
        <v>1</v>
      </c>
    </row>
    <row r="22" spans="1:11" s="148" customFormat="1" ht="9.6" customHeight="1" x14ac:dyDescent="0.2">
      <c r="A22" s="164">
        <f>Bang1!A14</f>
        <v>8</v>
      </c>
      <c r="B22" s="165" t="str">
        <f>IF(AND(LEN(Bang1!D14)&gt;0,Bang1!D14&gt;0,Bang1!$N14&gt;0),"x","")</f>
        <v/>
      </c>
      <c r="C22" s="165" t="str">
        <f>IF(AND(LEN(Bang1!E14)&gt;0,Bang1!E14&gt;0,Bang1!$N14&gt;0),"x","")</f>
        <v/>
      </c>
      <c r="D22" s="165" t="str">
        <f>IF(AND(LEN(Bang1!F14)&gt;0,Bang1!F14&gt;0,Bang1!$N14&gt;0),"x","")</f>
        <v/>
      </c>
      <c r="E22" s="165" t="str">
        <f>IF(AND(LEN(Bang1!G14)&gt;0,Bang1!G14&gt;0,Bang1!$N14&gt;0),"x","")</f>
        <v/>
      </c>
      <c r="F22" s="165" t="str">
        <f>IF(AND(LEN(Bang1!H14)&gt;0,Bang1!H14&gt;0,Bang1!$N14&gt;0),"x","")</f>
        <v/>
      </c>
      <c r="G22" s="165" t="str">
        <f>IF(AND(LEN(Bang1!I14)&gt;0,Bang1!I14&gt;0,Bang1!$N14&gt;0),"x","")</f>
        <v/>
      </c>
      <c r="H22" s="165" t="str">
        <f>IF(AND(LEN(Bang1!J14)&gt;0,Bang1!J14&gt;0,Bang1!$N14&gt;0),"x","")</f>
        <v/>
      </c>
      <c r="I22" s="165" t="str">
        <f>IF(AND(LEN(Bang1!K14)&gt;0,Bang1!K14&gt;0,Bang1!$N14&gt;0),"x","")</f>
        <v/>
      </c>
      <c r="J22" s="165" t="str">
        <f>IF(AND(LEN(Bang1!L14)&gt;0,Bang1!L14&gt;0,Bang1!$N14&gt;0),"x","")</f>
        <v>x</v>
      </c>
      <c r="K22" s="165">
        <f t="shared" si="1"/>
        <v>1</v>
      </c>
    </row>
    <row r="23" spans="1:11" s="148" customFormat="1" ht="9.6" customHeight="1" x14ac:dyDescent="0.2">
      <c r="A23" s="164">
        <f>Bang1!A15</f>
        <v>9</v>
      </c>
      <c r="B23" s="165" t="str">
        <f>IF(AND(LEN(Bang1!D15)&gt;0,Bang1!D15&gt;0,Bang1!$N15&gt;0),"x","")</f>
        <v/>
      </c>
      <c r="C23" s="165" t="str">
        <f>IF(AND(LEN(Bang1!E15)&gt;0,Bang1!E15&gt;0,Bang1!$N15&gt;0),"x","")</f>
        <v/>
      </c>
      <c r="D23" s="165" t="str">
        <f>IF(AND(LEN(Bang1!F15)&gt;0,Bang1!F15&gt;0,Bang1!$N15&gt;0),"x","")</f>
        <v/>
      </c>
      <c r="E23" s="165" t="str">
        <f>IF(AND(LEN(Bang1!G15)&gt;0,Bang1!G15&gt;0,Bang1!$N15&gt;0),"x","")</f>
        <v/>
      </c>
      <c r="F23" s="165" t="str">
        <f>IF(AND(LEN(Bang1!H15)&gt;0,Bang1!H15&gt;0,Bang1!$N15&gt;0),"x","")</f>
        <v/>
      </c>
      <c r="G23" s="165" t="str">
        <f>IF(AND(LEN(Bang1!I15)&gt;0,Bang1!I15&gt;0,Bang1!$N15&gt;0),"x","")</f>
        <v/>
      </c>
      <c r="H23" s="165" t="str">
        <f>IF(AND(LEN(Bang1!J15)&gt;0,Bang1!J15&gt;0,Bang1!$N15&gt;0),"x","")</f>
        <v/>
      </c>
      <c r="I23" s="165" t="str">
        <f>IF(AND(LEN(Bang1!K15)&gt;0,Bang1!K15&gt;0,Bang1!$N15&gt;0),"x","")</f>
        <v/>
      </c>
      <c r="J23" s="165" t="str">
        <f>IF(AND(LEN(Bang1!L15)&gt;0,Bang1!L15&gt;0,Bang1!$N15&gt;0),"x","")</f>
        <v/>
      </c>
      <c r="K23" s="165">
        <f t="shared" si="1"/>
        <v>0</v>
      </c>
    </row>
    <row r="24" spans="1:11" s="148" customFormat="1" ht="9.6" customHeight="1" x14ac:dyDescent="0.2">
      <c r="A24" s="164">
        <f>Bang1!A16</f>
        <v>10</v>
      </c>
      <c r="B24" s="165" t="str">
        <f>IF(AND(LEN(Bang1!D16)&gt;0,Bang1!D16&gt;0,Bang1!$N16&gt;0),"x","")</f>
        <v/>
      </c>
      <c r="C24" s="165" t="str">
        <f>IF(AND(LEN(Bang1!E16)&gt;0,Bang1!E16&gt;0,Bang1!$N16&gt;0),"x","")</f>
        <v/>
      </c>
      <c r="D24" s="165" t="str">
        <f>IF(AND(LEN(Bang1!F16)&gt;0,Bang1!F16&gt;0,Bang1!$N16&gt;0),"x","")</f>
        <v/>
      </c>
      <c r="E24" s="165" t="str">
        <f>IF(AND(LEN(Bang1!G16)&gt;0,Bang1!G16&gt;0,Bang1!$N16&gt;0),"x","")</f>
        <v/>
      </c>
      <c r="F24" s="165" t="str">
        <f>IF(AND(LEN(Bang1!H16)&gt;0,Bang1!H16&gt;0,Bang1!$N16&gt;0),"x","")</f>
        <v>x</v>
      </c>
      <c r="G24" s="165" t="str">
        <f>IF(AND(LEN(Bang1!I16)&gt;0,Bang1!I16&gt;0,Bang1!$N16&gt;0),"x","")</f>
        <v>x</v>
      </c>
      <c r="H24" s="165" t="str">
        <f>IF(AND(LEN(Bang1!J16)&gt;0,Bang1!J16&gt;0,Bang1!$N16&gt;0),"x","")</f>
        <v>x</v>
      </c>
      <c r="I24" s="165" t="str">
        <f>IF(AND(LEN(Bang1!K16)&gt;0,Bang1!K16&gt;0,Bang1!$N16&gt;0),"x","")</f>
        <v>x</v>
      </c>
      <c r="J24" s="165" t="str">
        <f>IF(AND(LEN(Bang1!L16)&gt;0,Bang1!L16&gt;0,Bang1!$N16&gt;0),"x","")</f>
        <v>x</v>
      </c>
      <c r="K24" s="165">
        <f t="shared" si="1"/>
        <v>5</v>
      </c>
    </row>
    <row r="25" spans="1:11" s="148" customFormat="1" ht="9.6" customHeight="1" x14ac:dyDescent="0.2">
      <c r="A25" s="164">
        <f>Bang1!A17</f>
        <v>11</v>
      </c>
      <c r="B25" s="165" t="str">
        <f>IF(AND(LEN(Bang1!D17)&gt;0,Bang1!D17&gt;0,Bang1!$N17&gt;0),"x","")</f>
        <v>x</v>
      </c>
      <c r="C25" s="165" t="str">
        <f>IF(AND(LEN(Bang1!E17)&gt;0,Bang1!E17&gt;0,Bang1!$N17&gt;0),"x","")</f>
        <v/>
      </c>
      <c r="D25" s="165" t="str">
        <f>IF(AND(LEN(Bang1!F17)&gt;0,Bang1!F17&gt;0,Bang1!$N17&gt;0),"x","")</f>
        <v/>
      </c>
      <c r="E25" s="165" t="str">
        <f>IF(AND(LEN(Bang1!G17)&gt;0,Bang1!G17&gt;0,Bang1!$N17&gt;0),"x","")</f>
        <v/>
      </c>
      <c r="F25" s="165" t="str">
        <f>IF(AND(LEN(Bang1!H17)&gt;0,Bang1!H17&gt;0,Bang1!$N17&gt;0),"x","")</f>
        <v/>
      </c>
      <c r="G25" s="165" t="str">
        <f>IF(AND(LEN(Bang1!I17)&gt;0,Bang1!I17&gt;0,Bang1!$N17&gt;0),"x","")</f>
        <v/>
      </c>
      <c r="H25" s="165" t="str">
        <f>IF(AND(LEN(Bang1!J17)&gt;0,Bang1!J17&gt;0,Bang1!$N17&gt;0),"x","")</f>
        <v/>
      </c>
      <c r="I25" s="165" t="str">
        <f>IF(AND(LEN(Bang1!K17)&gt;0,Bang1!K17&gt;0,Bang1!$N17&gt;0),"x","")</f>
        <v>x</v>
      </c>
      <c r="J25" s="165" t="str">
        <f>IF(AND(LEN(Bang1!L17)&gt;0,Bang1!L17&gt;0,Bang1!$N17&gt;0),"x","")</f>
        <v>x</v>
      </c>
      <c r="K25" s="165">
        <f t="shared" si="1"/>
        <v>3</v>
      </c>
    </row>
    <row r="26" spans="1:11" s="148" customFormat="1" ht="9.6" customHeight="1" x14ac:dyDescent="0.2">
      <c r="A26" s="164">
        <f>Bang1!A18</f>
        <v>12</v>
      </c>
      <c r="B26" s="165" t="str">
        <f>IF(AND(LEN(Bang1!D18)&gt;0,Bang1!D18&gt;0,Bang1!$N18&gt;0),"x","")</f>
        <v/>
      </c>
      <c r="C26" s="165" t="str">
        <f>IF(AND(LEN(Bang1!E18)&gt;0,Bang1!E18&gt;0,Bang1!$N18&gt;0),"x","")</f>
        <v/>
      </c>
      <c r="D26" s="165" t="str">
        <f>IF(AND(LEN(Bang1!F18)&gt;0,Bang1!F18&gt;0,Bang1!$N18&gt;0),"x","")</f>
        <v/>
      </c>
      <c r="E26" s="165" t="str">
        <f>IF(AND(LEN(Bang1!G18)&gt;0,Bang1!G18&gt;0,Bang1!$N18&gt;0),"x","")</f>
        <v/>
      </c>
      <c r="F26" s="165" t="str">
        <f>IF(AND(LEN(Bang1!H18)&gt;0,Bang1!H18&gt;0,Bang1!$N18&gt;0),"x","")</f>
        <v/>
      </c>
      <c r="G26" s="165" t="str">
        <f>IF(AND(LEN(Bang1!I18)&gt;0,Bang1!I18&gt;0,Bang1!$N18&gt;0),"x","")</f>
        <v/>
      </c>
      <c r="H26" s="165" t="str">
        <f>IF(AND(LEN(Bang1!J18)&gt;0,Bang1!J18&gt;0,Bang1!$N18&gt;0),"x","")</f>
        <v/>
      </c>
      <c r="I26" s="165" t="str">
        <f>IF(AND(LEN(Bang1!K18)&gt;0,Bang1!K18&gt;0,Bang1!$N18&gt;0),"x","")</f>
        <v>x</v>
      </c>
      <c r="J26" s="165" t="str">
        <f>IF(AND(LEN(Bang1!L18)&gt;0,Bang1!L18&gt;0,Bang1!$N18&gt;0),"x","")</f>
        <v>x</v>
      </c>
      <c r="K26" s="165">
        <f t="shared" si="1"/>
        <v>2</v>
      </c>
    </row>
    <row r="27" spans="1:11" s="148" customFormat="1" ht="9.6" customHeight="1" x14ac:dyDescent="0.2">
      <c r="A27" s="164">
        <f>Bang1!A19</f>
        <v>13</v>
      </c>
      <c r="B27" s="165" t="str">
        <f>IF(AND(LEN(Bang1!D19)&gt;0,Bang1!D19&gt;0,Bang1!$N19&gt;0),"x","")</f>
        <v/>
      </c>
      <c r="C27" s="165" t="str">
        <f>IF(AND(LEN(Bang1!E19)&gt;0,Bang1!E19&gt;0,Bang1!$N19&gt;0),"x","")</f>
        <v/>
      </c>
      <c r="D27" s="165" t="str">
        <f>IF(AND(LEN(Bang1!F19)&gt;0,Bang1!F19&gt;0,Bang1!$N19&gt;0),"x","")</f>
        <v/>
      </c>
      <c r="E27" s="165" t="str">
        <f>IF(AND(LEN(Bang1!G19)&gt;0,Bang1!G19&gt;0,Bang1!$N19&gt;0),"x","")</f>
        <v/>
      </c>
      <c r="F27" s="165" t="str">
        <f>IF(AND(LEN(Bang1!H19)&gt;0,Bang1!H19&gt;0,Bang1!$N19&gt;0),"x","")</f>
        <v/>
      </c>
      <c r="G27" s="165" t="str">
        <f>IF(AND(LEN(Bang1!I19)&gt;0,Bang1!I19&gt;0,Bang1!$N19&gt;0),"x","")</f>
        <v/>
      </c>
      <c r="H27" s="165" t="str">
        <f>IF(AND(LEN(Bang1!J19)&gt;0,Bang1!J19&gt;0,Bang1!$N19&gt;0),"x","")</f>
        <v/>
      </c>
      <c r="I27" s="165" t="str">
        <f>IF(AND(LEN(Bang1!K19)&gt;0,Bang1!K19&gt;0,Bang1!$N19&gt;0),"x","")</f>
        <v/>
      </c>
      <c r="J27" s="165" t="str">
        <f>IF(AND(LEN(Bang1!L19)&gt;0,Bang1!L19&gt;0,Bang1!$N19&gt;0),"x","")</f>
        <v>x</v>
      </c>
      <c r="K27" s="165">
        <f t="shared" si="1"/>
        <v>1</v>
      </c>
    </row>
    <row r="28" spans="1:11" s="148" customFormat="1" ht="9.6" customHeight="1" x14ac:dyDescent="0.2">
      <c r="A28" s="164">
        <f>Bang1!A20</f>
        <v>14</v>
      </c>
      <c r="B28" s="165" t="str">
        <f>IF(AND(LEN(Bang1!D20)&gt;0,Bang1!D20&gt;0,Bang1!$N20&gt;0),"x","")</f>
        <v/>
      </c>
      <c r="C28" s="165" t="str">
        <f>IF(AND(LEN(Bang1!E20)&gt;0,Bang1!E20&gt;0,Bang1!$N20&gt;0),"x","")</f>
        <v/>
      </c>
      <c r="D28" s="165" t="str">
        <f>IF(AND(LEN(Bang1!F20)&gt;0,Bang1!F20&gt;0,Bang1!$N20&gt;0),"x","")</f>
        <v/>
      </c>
      <c r="E28" s="165" t="str">
        <f>IF(AND(LEN(Bang1!G20)&gt;0,Bang1!G20&gt;0,Bang1!$N20&gt;0),"x","")</f>
        <v/>
      </c>
      <c r="F28" s="165" t="str">
        <f>IF(AND(LEN(Bang1!H20)&gt;0,Bang1!H20&gt;0,Bang1!$N20&gt;0),"x","")</f>
        <v/>
      </c>
      <c r="G28" s="165" t="str">
        <f>IF(AND(LEN(Bang1!I20)&gt;0,Bang1!I20&gt;0,Bang1!$N20&gt;0),"x","")</f>
        <v/>
      </c>
      <c r="H28" s="165" t="str">
        <f>IF(AND(LEN(Bang1!J20)&gt;0,Bang1!J20&gt;0,Bang1!$N20&gt;0),"x","")</f>
        <v/>
      </c>
      <c r="I28" s="165" t="str">
        <f>IF(AND(LEN(Bang1!K20)&gt;0,Bang1!K20&gt;0,Bang1!$N20&gt;0),"x","")</f>
        <v/>
      </c>
      <c r="J28" s="165" t="str">
        <f>IF(AND(LEN(Bang1!L20)&gt;0,Bang1!L20&gt;0,Bang1!$N20&gt;0),"x","")</f>
        <v>x</v>
      </c>
      <c r="K28" s="165">
        <f t="shared" si="1"/>
        <v>1</v>
      </c>
    </row>
    <row r="29" spans="1:11" s="148" customFormat="1" ht="9.6" customHeight="1" x14ac:dyDescent="0.2">
      <c r="A29" s="164">
        <f>Bang1!A21</f>
        <v>15</v>
      </c>
      <c r="B29" s="165" t="str">
        <f>IF(AND(LEN(Bang1!D21)&gt;0,Bang1!D21&gt;0,Bang1!$N21&gt;0),"x","")</f>
        <v>x</v>
      </c>
      <c r="C29" s="165" t="str">
        <f>IF(AND(LEN(Bang1!E21)&gt;0,Bang1!E21&gt;0,Bang1!$N21&gt;0),"x","")</f>
        <v>x</v>
      </c>
      <c r="D29" s="165" t="str">
        <f>IF(AND(LEN(Bang1!F21)&gt;0,Bang1!F21&gt;0,Bang1!$N21&gt;0),"x","")</f>
        <v>x</v>
      </c>
      <c r="E29" s="165" t="str">
        <f>IF(AND(LEN(Bang1!G21)&gt;0,Bang1!G21&gt;0,Bang1!$N21&gt;0),"x","")</f>
        <v>x</v>
      </c>
      <c r="F29" s="165" t="str">
        <f>IF(AND(LEN(Bang1!H21)&gt;0,Bang1!H21&gt;0,Bang1!$N21&gt;0),"x","")</f>
        <v/>
      </c>
      <c r="G29" s="165" t="str">
        <f>IF(AND(LEN(Bang1!I21)&gt;0,Bang1!I21&gt;0,Bang1!$N21&gt;0),"x","")</f>
        <v>x</v>
      </c>
      <c r="H29" s="165" t="str">
        <f>IF(AND(LEN(Bang1!J21)&gt;0,Bang1!J21&gt;0,Bang1!$N21&gt;0),"x","")</f>
        <v/>
      </c>
      <c r="I29" s="165" t="str">
        <f>IF(AND(LEN(Bang1!K21)&gt;0,Bang1!K21&gt;0,Bang1!$N21&gt;0),"x","")</f>
        <v>x</v>
      </c>
      <c r="J29" s="165" t="str">
        <f>IF(AND(LEN(Bang1!L21)&gt;0,Bang1!L21&gt;0,Bang1!$N21&gt;0),"x","")</f>
        <v>x</v>
      </c>
      <c r="K29" s="165">
        <f t="shared" si="1"/>
        <v>7</v>
      </c>
    </row>
    <row r="30" spans="1:11" s="148" customFormat="1" ht="9.6" customHeight="1" x14ac:dyDescent="0.2">
      <c r="A30" s="164">
        <f>Bang1!A22</f>
        <v>16</v>
      </c>
      <c r="B30" s="165" t="str">
        <f>IF(AND(LEN(Bang1!D22)&gt;0,Bang1!D22&gt;0,Bang1!$N22&gt;0),"x","")</f>
        <v>x</v>
      </c>
      <c r="C30" s="165" t="str">
        <f>IF(AND(LEN(Bang1!E22)&gt;0,Bang1!E22&gt;0,Bang1!$N22&gt;0),"x","")</f>
        <v>x</v>
      </c>
      <c r="D30" s="165" t="str">
        <f>IF(AND(LEN(Bang1!F22)&gt;0,Bang1!F22&gt;0,Bang1!$N22&gt;0),"x","")</f>
        <v>x</v>
      </c>
      <c r="E30" s="165" t="str">
        <f>IF(AND(LEN(Bang1!G22)&gt;0,Bang1!G22&gt;0,Bang1!$N22&gt;0),"x","")</f>
        <v>x</v>
      </c>
      <c r="F30" s="165" t="str">
        <f>IF(AND(LEN(Bang1!H22)&gt;0,Bang1!H22&gt;0,Bang1!$N22&gt;0),"x","")</f>
        <v/>
      </c>
      <c r="G30" s="165" t="str">
        <f>IF(AND(LEN(Bang1!I22)&gt;0,Bang1!I22&gt;0,Bang1!$N22&gt;0),"x","")</f>
        <v>x</v>
      </c>
      <c r="H30" s="165" t="str">
        <f>IF(AND(LEN(Bang1!J22)&gt;0,Bang1!J22&gt;0,Bang1!$N22&gt;0),"x","")</f>
        <v/>
      </c>
      <c r="I30" s="165" t="str">
        <f>IF(AND(LEN(Bang1!K22)&gt;0,Bang1!K22&gt;0,Bang1!$N22&gt;0),"x","")</f>
        <v>x</v>
      </c>
      <c r="J30" s="165" t="str">
        <f>IF(AND(LEN(Bang1!L22)&gt;0,Bang1!L22&gt;0,Bang1!$N22&gt;0),"x","")</f>
        <v>x</v>
      </c>
      <c r="K30" s="165">
        <f t="shared" si="1"/>
        <v>7</v>
      </c>
    </row>
    <row r="31" spans="1:11" s="148" customFormat="1" ht="9.6" customHeight="1" x14ac:dyDescent="0.2">
      <c r="A31" s="164">
        <f>Bang1!A23</f>
        <v>17</v>
      </c>
      <c r="B31" s="165" t="str">
        <f>IF(AND(LEN(Bang1!D23)&gt;0,Bang1!D23&gt;0,Bang1!$N23&gt;0),"x","")</f>
        <v/>
      </c>
      <c r="C31" s="165" t="str">
        <f>IF(AND(LEN(Bang1!E23)&gt;0,Bang1!E23&gt;0,Bang1!$N23&gt;0),"x","")</f>
        <v/>
      </c>
      <c r="D31" s="165" t="str">
        <f>IF(AND(LEN(Bang1!F23)&gt;0,Bang1!F23&gt;0,Bang1!$N23&gt;0),"x","")</f>
        <v/>
      </c>
      <c r="E31" s="165" t="str">
        <f>IF(AND(LEN(Bang1!G23)&gt;0,Bang1!G23&gt;0,Bang1!$N23&gt;0),"x","")</f>
        <v/>
      </c>
      <c r="F31" s="165" t="str">
        <f>IF(AND(LEN(Bang1!H23)&gt;0,Bang1!H23&gt;0,Bang1!$N23&gt;0),"x","")</f>
        <v>x</v>
      </c>
      <c r="G31" s="165" t="str">
        <f>IF(AND(LEN(Bang1!I23)&gt;0,Bang1!I23&gt;0,Bang1!$N23&gt;0),"x","")</f>
        <v>x</v>
      </c>
      <c r="H31" s="165" t="str">
        <f>IF(AND(LEN(Bang1!J23)&gt;0,Bang1!J23&gt;0,Bang1!$N23&gt;0),"x","")</f>
        <v>x</v>
      </c>
      <c r="I31" s="165" t="str">
        <f>IF(AND(LEN(Bang1!K23)&gt;0,Bang1!K23&gt;0,Bang1!$N23&gt;0),"x","")</f>
        <v>x</v>
      </c>
      <c r="J31" s="165" t="str">
        <f>IF(AND(LEN(Bang1!L23)&gt;0,Bang1!L23&gt;0,Bang1!$N23&gt;0),"x","")</f>
        <v>x</v>
      </c>
      <c r="K31" s="165">
        <f t="shared" si="1"/>
        <v>5</v>
      </c>
    </row>
    <row r="32" spans="1:11" s="148" customFormat="1" ht="9.6" customHeight="1" x14ac:dyDescent="0.2">
      <c r="A32" s="164">
        <f>Bang1!A24</f>
        <v>18</v>
      </c>
      <c r="B32" s="165" t="str">
        <f>IF(AND(LEN(Bang1!D24)&gt;0,Bang1!D24&gt;0,Bang1!$N24&gt;0),"x","")</f>
        <v>x</v>
      </c>
      <c r="C32" s="165" t="str">
        <f>IF(AND(LEN(Bang1!E24)&gt;0,Bang1!E24&gt;0,Bang1!$N24&gt;0),"x","")</f>
        <v/>
      </c>
      <c r="D32" s="165" t="str">
        <f>IF(AND(LEN(Bang1!F24)&gt;0,Bang1!F24&gt;0,Bang1!$N24&gt;0),"x","")</f>
        <v/>
      </c>
      <c r="E32" s="165" t="str">
        <f>IF(AND(LEN(Bang1!G24)&gt;0,Bang1!G24&gt;0,Bang1!$N24&gt;0),"x","")</f>
        <v/>
      </c>
      <c r="F32" s="165" t="str">
        <f>IF(AND(LEN(Bang1!H24)&gt;0,Bang1!H24&gt;0,Bang1!$N24&gt;0),"x","")</f>
        <v/>
      </c>
      <c r="G32" s="165" t="str">
        <f>IF(AND(LEN(Bang1!I24)&gt;0,Bang1!I24&gt;0,Bang1!$N24&gt;0),"x","")</f>
        <v/>
      </c>
      <c r="H32" s="165" t="str">
        <f>IF(AND(LEN(Bang1!J24)&gt;0,Bang1!J24&gt;0,Bang1!$N24&gt;0),"x","")</f>
        <v/>
      </c>
      <c r="I32" s="165" t="str">
        <f>IF(AND(LEN(Bang1!K24)&gt;0,Bang1!K24&gt;0,Bang1!$N24&gt;0),"x","")</f>
        <v>x</v>
      </c>
      <c r="J32" s="165" t="str">
        <f>IF(AND(LEN(Bang1!L24)&gt;0,Bang1!L24&gt;0,Bang1!$N24&gt;0),"x","")</f>
        <v>x</v>
      </c>
      <c r="K32" s="165">
        <f t="shared" si="1"/>
        <v>3</v>
      </c>
    </row>
    <row r="33" spans="1:11" s="148" customFormat="1" ht="9.6" customHeight="1" x14ac:dyDescent="0.2">
      <c r="A33" s="164">
        <f>Bang1!A25</f>
        <v>19</v>
      </c>
      <c r="B33" s="165" t="str">
        <f>IF(AND(LEN(Bang1!D25)&gt;0,Bang1!D25&gt;0,Bang1!$N25&gt;0),"x","")</f>
        <v/>
      </c>
      <c r="C33" s="165" t="str">
        <f>IF(AND(LEN(Bang1!E25)&gt;0,Bang1!E25&gt;0,Bang1!$N25&gt;0),"x","")</f>
        <v/>
      </c>
      <c r="D33" s="165" t="str">
        <f>IF(AND(LEN(Bang1!F25)&gt;0,Bang1!F25&gt;0,Bang1!$N25&gt;0),"x","")</f>
        <v/>
      </c>
      <c r="E33" s="165" t="str">
        <f>IF(AND(LEN(Bang1!G25)&gt;0,Bang1!G25&gt;0,Bang1!$N25&gt;0),"x","")</f>
        <v/>
      </c>
      <c r="F33" s="165" t="str">
        <f>IF(AND(LEN(Bang1!H25)&gt;0,Bang1!H25&gt;0,Bang1!$N25&gt;0),"x","")</f>
        <v/>
      </c>
      <c r="G33" s="165" t="str">
        <f>IF(AND(LEN(Bang1!I25)&gt;0,Bang1!I25&gt;0,Bang1!$N25&gt;0),"x","")</f>
        <v/>
      </c>
      <c r="H33" s="165" t="str">
        <f>IF(AND(LEN(Bang1!J25)&gt;0,Bang1!J25&gt;0,Bang1!$N25&gt;0),"x","")</f>
        <v/>
      </c>
      <c r="I33" s="165" t="str">
        <f>IF(AND(LEN(Bang1!K25)&gt;0,Bang1!K25&gt;0,Bang1!$N25&gt;0),"x","")</f>
        <v>x</v>
      </c>
      <c r="J33" s="165" t="str">
        <f>IF(AND(LEN(Bang1!L25)&gt;0,Bang1!L25&gt;0,Bang1!$N25&gt;0),"x","")</f>
        <v>x</v>
      </c>
      <c r="K33" s="165">
        <f t="shared" si="1"/>
        <v>2</v>
      </c>
    </row>
    <row r="34" spans="1:11" s="148" customFormat="1" ht="9.6" customHeight="1" x14ac:dyDescent="0.2">
      <c r="A34" s="164">
        <f>Bang1!A26</f>
        <v>20</v>
      </c>
      <c r="B34" s="165" t="str">
        <f>IF(AND(LEN(Bang1!D26)&gt;0,Bang1!D26&gt;0,Bang1!$N26&gt;0),"x","")</f>
        <v/>
      </c>
      <c r="C34" s="165" t="str">
        <f>IF(AND(LEN(Bang1!E26)&gt;0,Bang1!E26&gt;0,Bang1!$N26&gt;0),"x","")</f>
        <v/>
      </c>
      <c r="D34" s="165" t="str">
        <f>IF(AND(LEN(Bang1!F26)&gt;0,Bang1!F26&gt;0,Bang1!$N26&gt;0),"x","")</f>
        <v/>
      </c>
      <c r="E34" s="165" t="str">
        <f>IF(AND(LEN(Bang1!G26)&gt;0,Bang1!G26&gt;0,Bang1!$N26&gt;0),"x","")</f>
        <v/>
      </c>
      <c r="F34" s="165" t="str">
        <f>IF(AND(LEN(Bang1!H26)&gt;0,Bang1!H26&gt;0,Bang1!$N26&gt;0),"x","")</f>
        <v/>
      </c>
      <c r="G34" s="165" t="str">
        <f>IF(AND(LEN(Bang1!I26)&gt;0,Bang1!I26&gt;0,Bang1!$N26&gt;0),"x","")</f>
        <v/>
      </c>
      <c r="H34" s="165" t="str">
        <f>IF(AND(LEN(Bang1!J26)&gt;0,Bang1!J26&gt;0,Bang1!$N26&gt;0),"x","")</f>
        <v/>
      </c>
      <c r="I34" s="165" t="str">
        <f>IF(AND(LEN(Bang1!K26)&gt;0,Bang1!K26&gt;0,Bang1!$N26&gt;0),"x","")</f>
        <v/>
      </c>
      <c r="J34" s="165" t="str">
        <f>IF(AND(LEN(Bang1!L26)&gt;0,Bang1!L26&gt;0,Bang1!$N26&gt;0),"x","")</f>
        <v>x</v>
      </c>
      <c r="K34" s="165">
        <f t="shared" si="1"/>
        <v>1</v>
      </c>
    </row>
    <row r="35" spans="1:11" s="148" customFormat="1" ht="9.6" customHeight="1" x14ac:dyDescent="0.2">
      <c r="A35" s="164">
        <f>Bang1!A27</f>
        <v>21</v>
      </c>
      <c r="B35" s="165" t="str">
        <f>IF(AND(LEN(Bang1!D27)&gt;0,Bang1!D27&gt;0,Bang1!$N27&gt;0),"x","")</f>
        <v/>
      </c>
      <c r="C35" s="165" t="str">
        <f>IF(AND(LEN(Bang1!E27)&gt;0,Bang1!E27&gt;0,Bang1!$N27&gt;0),"x","")</f>
        <v/>
      </c>
      <c r="D35" s="165" t="str">
        <f>IF(AND(LEN(Bang1!F27)&gt;0,Bang1!F27&gt;0,Bang1!$N27&gt;0),"x","")</f>
        <v/>
      </c>
      <c r="E35" s="165" t="str">
        <f>IF(AND(LEN(Bang1!G27)&gt;0,Bang1!G27&gt;0,Bang1!$N27&gt;0),"x","")</f>
        <v/>
      </c>
      <c r="F35" s="165" t="str">
        <f>IF(AND(LEN(Bang1!H27)&gt;0,Bang1!H27&gt;0,Bang1!$N27&gt;0),"x","")</f>
        <v/>
      </c>
      <c r="G35" s="165" t="str">
        <f>IF(AND(LEN(Bang1!I27)&gt;0,Bang1!I27&gt;0,Bang1!$N27&gt;0),"x","")</f>
        <v/>
      </c>
      <c r="H35" s="165" t="str">
        <f>IF(AND(LEN(Bang1!J27)&gt;0,Bang1!J27&gt;0,Bang1!$N27&gt;0),"x","")</f>
        <v/>
      </c>
      <c r="I35" s="165" t="str">
        <f>IF(AND(LEN(Bang1!K27)&gt;0,Bang1!K27&gt;0,Bang1!$N27&gt;0),"x","")</f>
        <v/>
      </c>
      <c r="J35" s="165" t="str">
        <f>IF(AND(LEN(Bang1!L27)&gt;0,Bang1!L27&gt;0,Bang1!$N27&gt;0),"x","")</f>
        <v>x</v>
      </c>
      <c r="K35" s="165">
        <f t="shared" si="1"/>
        <v>1</v>
      </c>
    </row>
    <row r="36" spans="1:11" s="148" customFormat="1" ht="9.6" customHeight="1" x14ac:dyDescent="0.2">
      <c r="A36" s="164">
        <f>Bang1!A28</f>
        <v>22</v>
      </c>
      <c r="B36" s="165" t="str">
        <f>IF(AND(LEN(Bang1!D28)&gt;0,Bang1!D28&gt;0,Bang1!$N28&gt;0),"x","")</f>
        <v/>
      </c>
      <c r="C36" s="165" t="str">
        <f>IF(AND(LEN(Bang1!E28)&gt;0,Bang1!E28&gt;0,Bang1!$N28&gt;0),"x","")</f>
        <v>x</v>
      </c>
      <c r="D36" s="165" t="str">
        <f>IF(AND(LEN(Bang1!F28)&gt;0,Bang1!F28&gt;0,Bang1!$N28&gt;0),"x","")</f>
        <v/>
      </c>
      <c r="E36" s="165" t="str">
        <f>IF(AND(LEN(Bang1!G28)&gt;0,Bang1!G28&gt;0,Bang1!$N28&gt;0),"x","")</f>
        <v>x</v>
      </c>
      <c r="F36" s="165" t="str">
        <f>IF(AND(LEN(Bang1!H28)&gt;0,Bang1!H28&gt;0,Bang1!$N28&gt;0),"x","")</f>
        <v>x</v>
      </c>
      <c r="G36" s="165" t="str">
        <f>IF(AND(LEN(Bang1!I28)&gt;0,Bang1!I28&gt;0,Bang1!$N28&gt;0),"x","")</f>
        <v>x</v>
      </c>
      <c r="H36" s="165" t="str">
        <f>IF(AND(LEN(Bang1!J28)&gt;0,Bang1!J28&gt;0,Bang1!$N28&gt;0),"x","")</f>
        <v>x</v>
      </c>
      <c r="I36" s="165" t="str">
        <f>IF(AND(LEN(Bang1!K28)&gt;0,Bang1!K28&gt;0,Bang1!$N28&gt;0),"x","")</f>
        <v>x</v>
      </c>
      <c r="J36" s="165" t="str">
        <f>IF(AND(LEN(Bang1!L28)&gt;0,Bang1!L28&gt;0,Bang1!$N28&gt;0),"x","")</f>
        <v>x</v>
      </c>
      <c r="K36" s="165">
        <f t="shared" si="1"/>
        <v>7</v>
      </c>
    </row>
    <row r="37" spans="1:11" s="148" customFormat="1" ht="9.6" customHeight="1" x14ac:dyDescent="0.2">
      <c r="A37" s="164">
        <f>Bang1!A29</f>
        <v>23</v>
      </c>
      <c r="B37" s="165" t="str">
        <f>IF(AND(LEN(Bang1!D29)&gt;0,Bang1!D29&gt;0,Bang1!$N29&gt;0),"x","")</f>
        <v/>
      </c>
      <c r="C37" s="165" t="str">
        <f>IF(AND(LEN(Bang1!E29)&gt;0,Bang1!E29&gt;0,Bang1!$N29&gt;0),"x","")</f>
        <v/>
      </c>
      <c r="D37" s="165" t="str">
        <f>IF(AND(LEN(Bang1!F29)&gt;0,Bang1!F29&gt;0,Bang1!$N29&gt;0),"x","")</f>
        <v/>
      </c>
      <c r="E37" s="165" t="str">
        <f>IF(AND(LEN(Bang1!G29)&gt;0,Bang1!G29&gt;0,Bang1!$N29&gt;0),"x","")</f>
        <v/>
      </c>
      <c r="F37" s="165" t="str">
        <f>IF(AND(LEN(Bang1!H29)&gt;0,Bang1!H29&gt;0,Bang1!$N29&gt;0),"x","")</f>
        <v>x</v>
      </c>
      <c r="G37" s="165" t="str">
        <f>IF(AND(LEN(Bang1!I29)&gt;0,Bang1!I29&gt;0,Bang1!$N29&gt;0),"x","")</f>
        <v>x</v>
      </c>
      <c r="H37" s="165" t="str">
        <f>IF(AND(LEN(Bang1!J29)&gt;0,Bang1!J29&gt;0,Bang1!$N29&gt;0),"x","")</f>
        <v>x</v>
      </c>
      <c r="I37" s="165" t="str">
        <f>IF(AND(LEN(Bang1!K29)&gt;0,Bang1!K29&gt;0,Bang1!$N29&gt;0),"x","")</f>
        <v>x</v>
      </c>
      <c r="J37" s="165" t="str">
        <f>IF(AND(LEN(Bang1!L29)&gt;0,Bang1!L29&gt;0,Bang1!$N29&gt;0),"x","")</f>
        <v>x</v>
      </c>
      <c r="K37" s="165">
        <f t="shared" si="1"/>
        <v>5</v>
      </c>
    </row>
    <row r="38" spans="1:11" s="148" customFormat="1" ht="9.6" customHeight="1" x14ac:dyDescent="0.2">
      <c r="A38" s="164">
        <f>Bang1!A30</f>
        <v>24</v>
      </c>
      <c r="B38" s="165" t="str">
        <f>IF(AND(LEN(Bang1!D30)&gt;0,Bang1!D30&gt;0,Bang1!$N30&gt;0),"x","")</f>
        <v>x</v>
      </c>
      <c r="C38" s="165" t="str">
        <f>IF(AND(LEN(Bang1!E30)&gt;0,Bang1!E30&gt;0,Bang1!$N30&gt;0),"x","")</f>
        <v/>
      </c>
      <c r="D38" s="165" t="str">
        <f>IF(AND(LEN(Bang1!F30)&gt;0,Bang1!F30&gt;0,Bang1!$N30&gt;0),"x","")</f>
        <v/>
      </c>
      <c r="E38" s="165" t="str">
        <f>IF(AND(LEN(Bang1!G30)&gt;0,Bang1!G30&gt;0,Bang1!$N30&gt;0),"x","")</f>
        <v/>
      </c>
      <c r="F38" s="165" t="str">
        <f>IF(AND(LEN(Bang1!H30)&gt;0,Bang1!H30&gt;0,Bang1!$N30&gt;0),"x","")</f>
        <v/>
      </c>
      <c r="G38" s="165" t="str">
        <f>IF(AND(LEN(Bang1!I30)&gt;0,Bang1!I30&gt;0,Bang1!$N30&gt;0),"x","")</f>
        <v/>
      </c>
      <c r="H38" s="165" t="str">
        <f>IF(AND(LEN(Bang1!J30)&gt;0,Bang1!J30&gt;0,Bang1!$N30&gt;0),"x","")</f>
        <v/>
      </c>
      <c r="I38" s="165" t="str">
        <f>IF(AND(LEN(Bang1!K30)&gt;0,Bang1!K30&gt;0,Bang1!$N30&gt;0),"x","")</f>
        <v>x</v>
      </c>
      <c r="J38" s="165" t="str">
        <f>IF(AND(LEN(Bang1!L30)&gt;0,Bang1!L30&gt;0,Bang1!$N30&gt;0),"x","")</f>
        <v>x</v>
      </c>
      <c r="K38" s="165">
        <f t="shared" si="1"/>
        <v>3</v>
      </c>
    </row>
    <row r="39" spans="1:11" s="148" customFormat="1" ht="9.6" customHeight="1" x14ac:dyDescent="0.2">
      <c r="A39" s="164">
        <f>Bang1!A31</f>
        <v>25</v>
      </c>
      <c r="B39" s="165" t="str">
        <f>IF(AND(LEN(Bang1!D31)&gt;0,Bang1!D31&gt;0,Bang1!$N31&gt;0),"x","")</f>
        <v/>
      </c>
      <c r="C39" s="165" t="str">
        <f>IF(AND(LEN(Bang1!E31)&gt;0,Bang1!E31&gt;0,Bang1!$N31&gt;0),"x","")</f>
        <v/>
      </c>
      <c r="D39" s="165" t="str">
        <f>IF(AND(LEN(Bang1!F31)&gt;0,Bang1!F31&gt;0,Bang1!$N31&gt;0),"x","")</f>
        <v/>
      </c>
      <c r="E39" s="165" t="str">
        <f>IF(AND(LEN(Bang1!G31)&gt;0,Bang1!G31&gt;0,Bang1!$N31&gt;0),"x","")</f>
        <v/>
      </c>
      <c r="F39" s="165" t="str">
        <f>IF(AND(LEN(Bang1!H31)&gt;0,Bang1!H31&gt;0,Bang1!$N31&gt;0),"x","")</f>
        <v/>
      </c>
      <c r="G39" s="165" t="str">
        <f>IF(AND(LEN(Bang1!I31)&gt;0,Bang1!I31&gt;0,Bang1!$N31&gt;0),"x","")</f>
        <v/>
      </c>
      <c r="H39" s="165" t="str">
        <f>IF(AND(LEN(Bang1!J31)&gt;0,Bang1!J31&gt;0,Bang1!$N31&gt;0),"x","")</f>
        <v/>
      </c>
      <c r="I39" s="165" t="str">
        <f>IF(AND(LEN(Bang1!K31)&gt;0,Bang1!K31&gt;0,Bang1!$N31&gt;0),"x","")</f>
        <v>x</v>
      </c>
      <c r="J39" s="165" t="str">
        <f>IF(AND(LEN(Bang1!L31)&gt;0,Bang1!L31&gt;0,Bang1!$N31&gt;0),"x","")</f>
        <v>x</v>
      </c>
      <c r="K39" s="165">
        <f t="shared" si="1"/>
        <v>2</v>
      </c>
    </row>
    <row r="40" spans="1:11" s="148" customFormat="1" ht="9.6" customHeight="1" x14ac:dyDescent="0.2">
      <c r="A40" s="164">
        <f>Bang1!A32</f>
        <v>26</v>
      </c>
      <c r="B40" s="165" t="str">
        <f>IF(AND(LEN(Bang1!D32)&gt;0,Bang1!D32&gt;0,Bang1!$N32&gt;0),"x","")</f>
        <v/>
      </c>
      <c r="C40" s="165" t="str">
        <f>IF(AND(LEN(Bang1!E32)&gt;0,Bang1!E32&gt;0,Bang1!$N32&gt;0),"x","")</f>
        <v/>
      </c>
      <c r="D40" s="165" t="str">
        <f>IF(AND(LEN(Bang1!F32)&gt;0,Bang1!F32&gt;0,Bang1!$N32&gt;0),"x","")</f>
        <v/>
      </c>
      <c r="E40" s="165" t="str">
        <f>IF(AND(LEN(Bang1!G32)&gt;0,Bang1!G32&gt;0,Bang1!$N32&gt;0),"x","")</f>
        <v/>
      </c>
      <c r="F40" s="165" t="str">
        <f>IF(AND(LEN(Bang1!H32)&gt;0,Bang1!H32&gt;0,Bang1!$N32&gt;0),"x","")</f>
        <v/>
      </c>
      <c r="G40" s="165" t="str">
        <f>IF(AND(LEN(Bang1!I32)&gt;0,Bang1!I32&gt;0,Bang1!$N32&gt;0),"x","")</f>
        <v/>
      </c>
      <c r="H40" s="165" t="str">
        <f>IF(AND(LEN(Bang1!J32)&gt;0,Bang1!J32&gt;0,Bang1!$N32&gt;0),"x","")</f>
        <v/>
      </c>
      <c r="I40" s="165" t="str">
        <f>IF(AND(LEN(Bang1!K32)&gt;0,Bang1!K32&gt;0,Bang1!$N32&gt;0),"x","")</f>
        <v/>
      </c>
      <c r="J40" s="165" t="str">
        <f>IF(AND(LEN(Bang1!L32)&gt;0,Bang1!L32&gt;0,Bang1!$N32&gt;0),"x","")</f>
        <v>x</v>
      </c>
      <c r="K40" s="165">
        <f t="shared" si="1"/>
        <v>1</v>
      </c>
    </row>
    <row r="41" spans="1:11" s="148" customFormat="1" ht="9.6" customHeight="1" x14ac:dyDescent="0.2">
      <c r="A41" s="164">
        <f>Bang1!A33</f>
        <v>27</v>
      </c>
      <c r="B41" s="165" t="str">
        <f>IF(AND(LEN(Bang1!D33)&gt;0,Bang1!D33&gt;0,Bang1!$N33&gt;0),"x","")</f>
        <v/>
      </c>
      <c r="C41" s="165" t="str">
        <f>IF(AND(LEN(Bang1!E33)&gt;0,Bang1!E33&gt;0,Bang1!$N33&gt;0),"x","")</f>
        <v/>
      </c>
      <c r="D41" s="165" t="str">
        <f>IF(AND(LEN(Bang1!F33)&gt;0,Bang1!F33&gt;0,Bang1!$N33&gt;0),"x","")</f>
        <v/>
      </c>
      <c r="E41" s="165" t="str">
        <f>IF(AND(LEN(Bang1!G33)&gt;0,Bang1!G33&gt;0,Bang1!$N33&gt;0),"x","")</f>
        <v/>
      </c>
      <c r="F41" s="165" t="str">
        <f>IF(AND(LEN(Bang1!H33)&gt;0,Bang1!H33&gt;0,Bang1!$N33&gt;0),"x","")</f>
        <v/>
      </c>
      <c r="G41" s="165" t="str">
        <f>IF(AND(LEN(Bang1!I33)&gt;0,Bang1!I33&gt;0,Bang1!$N33&gt;0),"x","")</f>
        <v/>
      </c>
      <c r="H41" s="165" t="str">
        <f>IF(AND(LEN(Bang1!J33)&gt;0,Bang1!J33&gt;0,Bang1!$N33&gt;0),"x","")</f>
        <v/>
      </c>
      <c r="I41" s="165" t="str">
        <f>IF(AND(LEN(Bang1!K33)&gt;0,Bang1!K33&gt;0,Bang1!$N33&gt;0),"x","")</f>
        <v/>
      </c>
      <c r="J41" s="165" t="str">
        <f>IF(AND(LEN(Bang1!L33)&gt;0,Bang1!L33&gt;0,Bang1!$N33&gt;0),"x","")</f>
        <v>x</v>
      </c>
      <c r="K41" s="165">
        <f t="shared" si="1"/>
        <v>1</v>
      </c>
    </row>
    <row r="42" spans="1:11" s="148" customFormat="1" ht="9.6" customHeight="1" x14ac:dyDescent="0.2">
      <c r="A42" s="164">
        <f>Bang1!A34</f>
        <v>28</v>
      </c>
      <c r="B42" s="165" t="str">
        <f>IF(AND(LEN(Bang1!D34)&gt;0,Bang1!D34&gt;0,Bang1!$N34&gt;0),"x","")</f>
        <v/>
      </c>
      <c r="C42" s="165" t="str">
        <f>IF(AND(LEN(Bang1!E34)&gt;0,Bang1!E34&gt;0,Bang1!$N34&gt;0),"x","")</f>
        <v/>
      </c>
      <c r="D42" s="165" t="str">
        <f>IF(AND(LEN(Bang1!F34)&gt;0,Bang1!F34&gt;0,Bang1!$N34&gt;0),"x","")</f>
        <v>x</v>
      </c>
      <c r="E42" s="165" t="str">
        <f>IF(AND(LEN(Bang1!G34)&gt;0,Bang1!G34&gt;0,Bang1!$N34&gt;0),"x","")</f>
        <v>x</v>
      </c>
      <c r="F42" s="165" t="str">
        <f>IF(AND(LEN(Bang1!H34)&gt;0,Bang1!H34&gt;0,Bang1!$N34&gt;0),"x","")</f>
        <v>x</v>
      </c>
      <c r="G42" s="165" t="str">
        <f>IF(AND(LEN(Bang1!I34)&gt;0,Bang1!I34&gt;0,Bang1!$N34&gt;0),"x","")</f>
        <v>x</v>
      </c>
      <c r="H42" s="165" t="str">
        <f>IF(AND(LEN(Bang1!J34)&gt;0,Bang1!J34&gt;0,Bang1!$N34&gt;0),"x","")</f>
        <v>x</v>
      </c>
      <c r="I42" s="165" t="str">
        <f>IF(AND(LEN(Bang1!K34)&gt;0,Bang1!K34&gt;0,Bang1!$N34&gt;0),"x","")</f>
        <v>x</v>
      </c>
      <c r="J42" s="165" t="str">
        <f>IF(AND(LEN(Bang1!L34)&gt;0,Bang1!L34&gt;0,Bang1!$N34&gt;0),"x","")</f>
        <v>x</v>
      </c>
      <c r="K42" s="165">
        <f t="shared" si="1"/>
        <v>7</v>
      </c>
    </row>
    <row r="43" spans="1:11" s="148" customFormat="1" ht="9.6" customHeight="1" x14ac:dyDescent="0.2">
      <c r="A43" s="164">
        <f>Bang1!A35</f>
        <v>29</v>
      </c>
      <c r="B43" s="165" t="str">
        <f>IF(AND(LEN(Bang1!D35)&gt;0,Bang1!D35&gt;0,Bang1!$N35&gt;0),"x","")</f>
        <v/>
      </c>
      <c r="C43" s="165" t="str">
        <f>IF(AND(LEN(Bang1!E35)&gt;0,Bang1!E35&gt;0,Bang1!$N35&gt;0),"x","")</f>
        <v/>
      </c>
      <c r="D43" s="165" t="str">
        <f>IF(AND(LEN(Bang1!F35)&gt;0,Bang1!F35&gt;0,Bang1!$N35&gt;0),"x","")</f>
        <v/>
      </c>
      <c r="E43" s="165" t="str">
        <f>IF(AND(LEN(Bang1!G35)&gt;0,Bang1!G35&gt;0,Bang1!$N35&gt;0),"x","")</f>
        <v>x</v>
      </c>
      <c r="F43" s="165" t="str">
        <f>IF(AND(LEN(Bang1!H35)&gt;0,Bang1!H35&gt;0,Bang1!$N35&gt;0),"x","")</f>
        <v>x</v>
      </c>
      <c r="G43" s="165" t="str">
        <f>IF(AND(LEN(Bang1!I35)&gt;0,Bang1!I35&gt;0,Bang1!$N35&gt;0),"x","")</f>
        <v>x</v>
      </c>
      <c r="H43" s="165" t="str">
        <f>IF(AND(LEN(Bang1!J35)&gt;0,Bang1!J35&gt;0,Bang1!$N35&gt;0),"x","")</f>
        <v>x</v>
      </c>
      <c r="I43" s="165" t="str">
        <f>IF(AND(LEN(Bang1!K35)&gt;0,Bang1!K35&gt;0,Bang1!$N35&gt;0),"x","")</f>
        <v>x</v>
      </c>
      <c r="J43" s="165" t="str">
        <f>IF(AND(LEN(Bang1!L35)&gt;0,Bang1!L35&gt;0,Bang1!$N35&gt;0),"x","")</f>
        <v>x</v>
      </c>
      <c r="K43" s="165">
        <f t="shared" si="1"/>
        <v>6</v>
      </c>
    </row>
    <row r="44" spans="1:11" s="148" customFormat="1" ht="9.6" customHeight="1" x14ac:dyDescent="0.2">
      <c r="A44" s="164">
        <f>Bang1!A36</f>
        <v>30</v>
      </c>
      <c r="B44" s="165" t="str">
        <f>IF(AND(LEN(Bang1!D36)&gt;0,Bang1!D36&gt;0,Bang1!$N36&gt;0),"x","")</f>
        <v/>
      </c>
      <c r="C44" s="165" t="str">
        <f>IF(AND(LEN(Bang1!E36)&gt;0,Bang1!E36&gt;0,Bang1!$N36&gt;0),"x","")</f>
        <v/>
      </c>
      <c r="D44" s="165" t="str">
        <f>IF(AND(LEN(Bang1!F36)&gt;0,Bang1!F36&gt;0,Bang1!$N36&gt;0),"x","")</f>
        <v/>
      </c>
      <c r="E44" s="165" t="str">
        <f>IF(AND(LEN(Bang1!G36)&gt;0,Bang1!G36&gt;0,Bang1!$N36&gt;0),"x","")</f>
        <v/>
      </c>
      <c r="F44" s="165" t="str">
        <f>IF(AND(LEN(Bang1!H36)&gt;0,Bang1!H36&gt;0,Bang1!$N36&gt;0),"x","")</f>
        <v>x</v>
      </c>
      <c r="G44" s="165" t="str">
        <f>IF(AND(LEN(Bang1!I36)&gt;0,Bang1!I36&gt;0,Bang1!$N36&gt;0),"x","")</f>
        <v>x</v>
      </c>
      <c r="H44" s="165" t="str">
        <f>IF(AND(LEN(Bang1!J36)&gt;0,Bang1!J36&gt;0,Bang1!$N36&gt;0),"x","")</f>
        <v>x</v>
      </c>
      <c r="I44" s="165" t="str">
        <f>IF(AND(LEN(Bang1!K36)&gt;0,Bang1!K36&gt;0,Bang1!$N36&gt;0),"x","")</f>
        <v>x</v>
      </c>
      <c r="J44" s="165" t="str">
        <f>IF(AND(LEN(Bang1!L36)&gt;0,Bang1!L36&gt;0,Bang1!$N36&gt;0),"x","")</f>
        <v>x</v>
      </c>
      <c r="K44" s="165">
        <f t="shared" si="1"/>
        <v>5</v>
      </c>
    </row>
    <row r="45" spans="1:11" s="148" customFormat="1" ht="9.6" customHeight="1" x14ac:dyDescent="0.2">
      <c r="A45" s="164">
        <f>Bang1!A37</f>
        <v>31</v>
      </c>
      <c r="B45" s="165" t="str">
        <f>IF(AND(LEN(Bang1!D37)&gt;0,Bang1!D37&gt;0,Bang1!$N37&gt;0),"x","")</f>
        <v>x</v>
      </c>
      <c r="C45" s="165" t="str">
        <f>IF(AND(LEN(Bang1!E37)&gt;0,Bang1!E37&gt;0,Bang1!$N37&gt;0),"x","")</f>
        <v/>
      </c>
      <c r="D45" s="165" t="str">
        <f>IF(AND(LEN(Bang1!F37)&gt;0,Bang1!F37&gt;0,Bang1!$N37&gt;0),"x","")</f>
        <v/>
      </c>
      <c r="E45" s="165" t="str">
        <f>IF(AND(LEN(Bang1!G37)&gt;0,Bang1!G37&gt;0,Bang1!$N37&gt;0),"x","")</f>
        <v/>
      </c>
      <c r="F45" s="165" t="str">
        <f>IF(AND(LEN(Bang1!H37)&gt;0,Bang1!H37&gt;0,Bang1!$N37&gt;0),"x","")</f>
        <v/>
      </c>
      <c r="G45" s="165" t="str">
        <f>IF(AND(LEN(Bang1!I37)&gt;0,Bang1!I37&gt;0,Bang1!$N37&gt;0),"x","")</f>
        <v/>
      </c>
      <c r="H45" s="165" t="str">
        <f>IF(AND(LEN(Bang1!J37)&gt;0,Bang1!J37&gt;0,Bang1!$N37&gt;0),"x","")</f>
        <v/>
      </c>
      <c r="I45" s="165" t="str">
        <f>IF(AND(LEN(Bang1!K37)&gt;0,Bang1!K37&gt;0,Bang1!$N37&gt;0),"x","")</f>
        <v>x</v>
      </c>
      <c r="J45" s="165" t="str">
        <f>IF(AND(LEN(Bang1!L37)&gt;0,Bang1!L37&gt;0,Bang1!$N37&gt;0),"x","")</f>
        <v>x</v>
      </c>
      <c r="K45" s="165">
        <f t="shared" si="1"/>
        <v>3</v>
      </c>
    </row>
    <row r="46" spans="1:11" s="148" customFormat="1" ht="9.6" customHeight="1" x14ac:dyDescent="0.2">
      <c r="A46" s="164">
        <f>Bang1!A38</f>
        <v>32</v>
      </c>
      <c r="B46" s="165" t="str">
        <f>IF(AND(LEN(Bang1!D38)&gt;0,Bang1!D38&gt;0,Bang1!$N38&gt;0),"x","")</f>
        <v/>
      </c>
      <c r="C46" s="165" t="str">
        <f>IF(AND(LEN(Bang1!E38)&gt;0,Bang1!E38&gt;0,Bang1!$N38&gt;0),"x","")</f>
        <v/>
      </c>
      <c r="D46" s="165" t="str">
        <f>IF(AND(LEN(Bang1!F38)&gt;0,Bang1!F38&gt;0,Bang1!$N38&gt;0),"x","")</f>
        <v/>
      </c>
      <c r="E46" s="165" t="str">
        <f>IF(AND(LEN(Bang1!G38)&gt;0,Bang1!G38&gt;0,Bang1!$N38&gt;0),"x","")</f>
        <v/>
      </c>
      <c r="F46" s="165" t="str">
        <f>IF(AND(LEN(Bang1!H38)&gt;0,Bang1!H38&gt;0,Bang1!$N38&gt;0),"x","")</f>
        <v/>
      </c>
      <c r="G46" s="165" t="str">
        <f>IF(AND(LEN(Bang1!I38)&gt;0,Bang1!I38&gt;0,Bang1!$N38&gt;0),"x","")</f>
        <v/>
      </c>
      <c r="H46" s="165" t="str">
        <f>IF(AND(LEN(Bang1!J38)&gt;0,Bang1!J38&gt;0,Bang1!$N38&gt;0),"x","")</f>
        <v/>
      </c>
      <c r="I46" s="165" t="str">
        <f>IF(AND(LEN(Bang1!K38)&gt;0,Bang1!K38&gt;0,Bang1!$N38&gt;0),"x","")</f>
        <v>x</v>
      </c>
      <c r="J46" s="165" t="str">
        <f>IF(AND(LEN(Bang1!L38)&gt;0,Bang1!L38&gt;0,Bang1!$N38&gt;0),"x","")</f>
        <v>x</v>
      </c>
      <c r="K46" s="165">
        <f t="shared" si="1"/>
        <v>2</v>
      </c>
    </row>
    <row r="47" spans="1:11" s="148" customFormat="1" ht="9.6" customHeight="1" x14ac:dyDescent="0.2">
      <c r="A47" s="164">
        <f>Bang1!A39</f>
        <v>33</v>
      </c>
      <c r="B47" s="165" t="str">
        <f>IF(AND(LEN(Bang1!D39)&gt;0,Bang1!D39&gt;0,Bang1!$N39&gt;0),"x","")</f>
        <v/>
      </c>
      <c r="C47" s="165" t="str">
        <f>IF(AND(LEN(Bang1!E39)&gt;0,Bang1!E39&gt;0,Bang1!$N39&gt;0),"x","")</f>
        <v/>
      </c>
      <c r="D47" s="165" t="str">
        <f>IF(AND(LEN(Bang1!F39)&gt;0,Bang1!F39&gt;0,Bang1!$N39&gt;0),"x","")</f>
        <v/>
      </c>
      <c r="E47" s="165" t="str">
        <f>IF(AND(LEN(Bang1!G39)&gt;0,Bang1!G39&gt;0,Bang1!$N39&gt;0),"x","")</f>
        <v/>
      </c>
      <c r="F47" s="165" t="str">
        <f>IF(AND(LEN(Bang1!H39)&gt;0,Bang1!H39&gt;0,Bang1!$N39&gt;0),"x","")</f>
        <v/>
      </c>
      <c r="G47" s="165" t="str">
        <f>IF(AND(LEN(Bang1!I39)&gt;0,Bang1!I39&gt;0,Bang1!$N39&gt;0),"x","")</f>
        <v/>
      </c>
      <c r="H47" s="165" t="str">
        <f>IF(AND(LEN(Bang1!J39)&gt;0,Bang1!J39&gt;0,Bang1!$N39&gt;0),"x","")</f>
        <v/>
      </c>
      <c r="I47" s="165" t="str">
        <f>IF(AND(LEN(Bang1!K39)&gt;0,Bang1!K39&gt;0,Bang1!$N39&gt;0),"x","")</f>
        <v/>
      </c>
      <c r="J47" s="165" t="str">
        <f>IF(AND(LEN(Bang1!L39)&gt;0,Bang1!L39&gt;0,Bang1!$N39&gt;0),"x","")</f>
        <v>x</v>
      </c>
      <c r="K47" s="165">
        <f t="shared" si="1"/>
        <v>1</v>
      </c>
    </row>
    <row r="48" spans="1:11" s="148" customFormat="1" ht="9.6" customHeight="1" x14ac:dyDescent="0.2">
      <c r="A48" s="164">
        <f>Bang1!A40</f>
        <v>34</v>
      </c>
      <c r="B48" s="165" t="str">
        <f>IF(AND(LEN(Bang1!D40)&gt;0,Bang1!D40&gt;0,Bang1!$N40&gt;0),"x","")</f>
        <v/>
      </c>
      <c r="C48" s="165" t="str">
        <f>IF(AND(LEN(Bang1!E40)&gt;0,Bang1!E40&gt;0,Bang1!$N40&gt;0),"x","")</f>
        <v/>
      </c>
      <c r="D48" s="165" t="str">
        <f>IF(AND(LEN(Bang1!F40)&gt;0,Bang1!F40&gt;0,Bang1!$N40&gt;0),"x","")</f>
        <v/>
      </c>
      <c r="E48" s="165" t="str">
        <f>IF(AND(LEN(Bang1!G40)&gt;0,Bang1!G40&gt;0,Bang1!$N40&gt;0),"x","")</f>
        <v/>
      </c>
      <c r="F48" s="165" t="str">
        <f>IF(AND(LEN(Bang1!H40)&gt;0,Bang1!H40&gt;0,Bang1!$N40&gt;0),"x","")</f>
        <v/>
      </c>
      <c r="G48" s="165" t="str">
        <f>IF(AND(LEN(Bang1!I40)&gt;0,Bang1!I40&gt;0,Bang1!$N40&gt;0),"x","")</f>
        <v/>
      </c>
      <c r="H48" s="165" t="str">
        <f>IF(AND(LEN(Bang1!J40)&gt;0,Bang1!J40&gt;0,Bang1!$N40&gt;0),"x","")</f>
        <v/>
      </c>
      <c r="I48" s="165" t="str">
        <f>IF(AND(LEN(Bang1!K40)&gt;0,Bang1!K40&gt;0,Bang1!$N40&gt;0),"x","")</f>
        <v/>
      </c>
      <c r="J48" s="165" t="str">
        <f>IF(AND(LEN(Bang1!L40)&gt;0,Bang1!L40&gt;0,Bang1!$N40&gt;0),"x","")</f>
        <v/>
      </c>
      <c r="K48" s="165">
        <f t="shared" si="1"/>
        <v>0</v>
      </c>
    </row>
    <row r="49" spans="1:11" s="148" customFormat="1" ht="9.6" customHeight="1" x14ac:dyDescent="0.2">
      <c r="A49" s="164">
        <f>Bang1!A41</f>
        <v>35</v>
      </c>
      <c r="B49" s="165" t="str">
        <f>IF(AND(LEN(Bang1!D41)&gt;0,Bang1!D41&gt;0,Bang1!$N41&gt;0),"x","")</f>
        <v/>
      </c>
      <c r="C49" s="165" t="str">
        <f>IF(AND(LEN(Bang1!E41)&gt;0,Bang1!E41&gt;0,Bang1!$N41&gt;0),"x","")</f>
        <v/>
      </c>
      <c r="D49" s="165" t="str">
        <f>IF(AND(LEN(Bang1!F41)&gt;0,Bang1!F41&gt;0,Bang1!$N41&gt;0),"x","")</f>
        <v>x</v>
      </c>
      <c r="E49" s="165" t="str">
        <f>IF(AND(LEN(Bang1!G41)&gt;0,Bang1!G41&gt;0,Bang1!$N41&gt;0),"x","")</f>
        <v>x</v>
      </c>
      <c r="F49" s="165" t="str">
        <f>IF(AND(LEN(Bang1!H41)&gt;0,Bang1!H41&gt;0,Bang1!$N41&gt;0),"x","")</f>
        <v>x</v>
      </c>
      <c r="G49" s="165" t="str">
        <f>IF(AND(LEN(Bang1!I41)&gt;0,Bang1!I41&gt;0,Bang1!$N41&gt;0),"x","")</f>
        <v>x</v>
      </c>
      <c r="H49" s="165" t="str">
        <f>IF(AND(LEN(Bang1!J41)&gt;0,Bang1!J41&gt;0,Bang1!$N41&gt;0),"x","")</f>
        <v>x</v>
      </c>
      <c r="I49" s="165" t="str">
        <f>IF(AND(LEN(Bang1!K41)&gt;0,Bang1!K41&gt;0,Bang1!$N41&gt;0),"x","")</f>
        <v>x</v>
      </c>
      <c r="J49" s="165" t="str">
        <f>IF(AND(LEN(Bang1!L41)&gt;0,Bang1!L41&gt;0,Bang1!$N41&gt;0),"x","")</f>
        <v>x</v>
      </c>
      <c r="K49" s="165">
        <f t="shared" si="1"/>
        <v>7</v>
      </c>
    </row>
    <row r="50" spans="1:11" s="148" customFormat="1" ht="9.6" customHeight="1" x14ac:dyDescent="0.2">
      <c r="A50" s="164">
        <f>Bang1!A42</f>
        <v>36</v>
      </c>
      <c r="B50" s="165" t="str">
        <f>IF(AND(LEN(Bang1!D42)&gt;0,Bang1!D42&gt;0,Bang1!$N42&gt;0),"x","")</f>
        <v/>
      </c>
      <c r="C50" s="165" t="str">
        <f>IF(AND(LEN(Bang1!E42)&gt;0,Bang1!E42&gt;0,Bang1!$N42&gt;0),"x","")</f>
        <v/>
      </c>
      <c r="D50" s="165" t="str">
        <f>IF(AND(LEN(Bang1!F42)&gt;0,Bang1!F42&gt;0,Bang1!$N42&gt;0),"x","")</f>
        <v/>
      </c>
      <c r="E50" s="165" t="str">
        <f>IF(AND(LEN(Bang1!G42)&gt;0,Bang1!G42&gt;0,Bang1!$N42&gt;0),"x","")</f>
        <v>x</v>
      </c>
      <c r="F50" s="165" t="str">
        <f>IF(AND(LEN(Bang1!H42)&gt;0,Bang1!H42&gt;0,Bang1!$N42&gt;0),"x","")</f>
        <v>x</v>
      </c>
      <c r="G50" s="165" t="str">
        <f>IF(AND(LEN(Bang1!I42)&gt;0,Bang1!I42&gt;0,Bang1!$N42&gt;0),"x","")</f>
        <v>x</v>
      </c>
      <c r="H50" s="165" t="str">
        <f>IF(AND(LEN(Bang1!J42)&gt;0,Bang1!J42&gt;0,Bang1!$N42&gt;0),"x","")</f>
        <v>x</v>
      </c>
      <c r="I50" s="165" t="str">
        <f>IF(AND(LEN(Bang1!K42)&gt;0,Bang1!K42&gt;0,Bang1!$N42&gt;0),"x","")</f>
        <v>x</v>
      </c>
      <c r="J50" s="165" t="str">
        <f>IF(AND(LEN(Bang1!L42)&gt;0,Bang1!L42&gt;0,Bang1!$N42&gt;0),"x","")</f>
        <v>x</v>
      </c>
      <c r="K50" s="165">
        <f t="shared" si="1"/>
        <v>6</v>
      </c>
    </row>
    <row r="51" spans="1:11" s="148" customFormat="1" ht="9.6" customHeight="1" x14ac:dyDescent="0.2">
      <c r="A51" s="164">
        <f>Bang1!A43</f>
        <v>37</v>
      </c>
      <c r="B51" s="165" t="str">
        <f>IF(AND(LEN(Bang1!D43)&gt;0,Bang1!D43&gt;0,Bang1!$N43&gt;0),"x","")</f>
        <v/>
      </c>
      <c r="C51" s="165" t="str">
        <f>IF(AND(LEN(Bang1!E43)&gt;0,Bang1!E43&gt;0,Bang1!$N43&gt;0),"x","")</f>
        <v/>
      </c>
      <c r="D51" s="165" t="str">
        <f>IF(AND(LEN(Bang1!F43)&gt;0,Bang1!F43&gt;0,Bang1!$N43&gt;0),"x","")</f>
        <v/>
      </c>
      <c r="E51" s="165" t="str">
        <f>IF(AND(LEN(Bang1!G43)&gt;0,Bang1!G43&gt;0,Bang1!$N43&gt;0),"x","")</f>
        <v/>
      </c>
      <c r="F51" s="165" t="str">
        <f>IF(AND(LEN(Bang1!H43)&gt;0,Bang1!H43&gt;0,Bang1!$N43&gt;0),"x","")</f>
        <v>x</v>
      </c>
      <c r="G51" s="165" t="str">
        <f>IF(AND(LEN(Bang1!I43)&gt;0,Bang1!I43&gt;0,Bang1!$N43&gt;0),"x","")</f>
        <v>x</v>
      </c>
      <c r="H51" s="165" t="str">
        <f>IF(AND(LEN(Bang1!J43)&gt;0,Bang1!J43&gt;0,Bang1!$N43&gt;0),"x","")</f>
        <v>x</v>
      </c>
      <c r="I51" s="165" t="str">
        <f>IF(AND(LEN(Bang1!K43)&gt;0,Bang1!K43&gt;0,Bang1!$N43&gt;0),"x","")</f>
        <v>x</v>
      </c>
      <c r="J51" s="165" t="str">
        <f>IF(AND(LEN(Bang1!L43)&gt;0,Bang1!L43&gt;0,Bang1!$N43&gt;0),"x","")</f>
        <v>x</v>
      </c>
      <c r="K51" s="165">
        <f t="shared" si="1"/>
        <v>5</v>
      </c>
    </row>
    <row r="52" spans="1:11" s="148" customFormat="1" ht="9.6" customHeight="1" x14ac:dyDescent="0.2">
      <c r="A52" s="164">
        <f>Bang1!A44</f>
        <v>38</v>
      </c>
      <c r="B52" s="165" t="str">
        <f>IF(AND(LEN(Bang1!D44)&gt;0,Bang1!D44&gt;0,Bang1!$N44&gt;0),"x","")</f>
        <v/>
      </c>
      <c r="C52" s="165" t="str">
        <f>IF(AND(LEN(Bang1!E44)&gt;0,Bang1!E44&gt;0,Bang1!$N44&gt;0),"x","")</f>
        <v/>
      </c>
      <c r="D52" s="165" t="str">
        <f>IF(AND(LEN(Bang1!F44)&gt;0,Bang1!F44&gt;0,Bang1!$N44&gt;0),"x","")</f>
        <v/>
      </c>
      <c r="E52" s="165" t="str">
        <f>IF(AND(LEN(Bang1!G44)&gt;0,Bang1!G44&gt;0,Bang1!$N44&gt;0),"x","")</f>
        <v/>
      </c>
      <c r="F52" s="165" t="str">
        <f>IF(AND(LEN(Bang1!H44)&gt;0,Bang1!H44&gt;0,Bang1!$N44&gt;0),"x","")</f>
        <v/>
      </c>
      <c r="G52" s="165" t="str">
        <f>IF(AND(LEN(Bang1!I44)&gt;0,Bang1!I44&gt;0,Bang1!$N44&gt;0),"x","")</f>
        <v/>
      </c>
      <c r="H52" s="165" t="str">
        <f>IF(AND(LEN(Bang1!J44)&gt;0,Bang1!J44&gt;0,Bang1!$N44&gt;0),"x","")</f>
        <v>x</v>
      </c>
      <c r="I52" s="165" t="str">
        <f>IF(AND(LEN(Bang1!K44)&gt;0,Bang1!K44&gt;0,Bang1!$N44&gt;0),"x","")</f>
        <v>x</v>
      </c>
      <c r="J52" s="165" t="str">
        <f>IF(AND(LEN(Bang1!L44)&gt;0,Bang1!L44&gt;0,Bang1!$N44&gt;0),"x","")</f>
        <v>x</v>
      </c>
      <c r="K52" s="165">
        <f t="shared" si="1"/>
        <v>3</v>
      </c>
    </row>
    <row r="53" spans="1:11" s="148" customFormat="1" ht="9.6" customHeight="1" x14ac:dyDescent="0.2">
      <c r="A53" s="164">
        <f>Bang1!A45</f>
        <v>39</v>
      </c>
      <c r="B53" s="165" t="str">
        <f>IF(AND(LEN(Bang1!D45)&gt;0,Bang1!D45&gt;0,Bang1!$N45&gt;0),"x","")</f>
        <v/>
      </c>
      <c r="C53" s="165" t="str">
        <f>IF(AND(LEN(Bang1!E45)&gt;0,Bang1!E45&gt;0,Bang1!$N45&gt;0),"x","")</f>
        <v/>
      </c>
      <c r="D53" s="165" t="str">
        <f>IF(AND(LEN(Bang1!F45)&gt;0,Bang1!F45&gt;0,Bang1!$N45&gt;0),"x","")</f>
        <v/>
      </c>
      <c r="E53" s="165" t="str">
        <f>IF(AND(LEN(Bang1!G45)&gt;0,Bang1!G45&gt;0,Bang1!$N45&gt;0),"x","")</f>
        <v/>
      </c>
      <c r="F53" s="165" t="str">
        <f>IF(AND(LEN(Bang1!H45)&gt;0,Bang1!H45&gt;0,Bang1!$N45&gt;0),"x","")</f>
        <v/>
      </c>
      <c r="G53" s="165" t="str">
        <f>IF(AND(LEN(Bang1!I45)&gt;0,Bang1!I45&gt;0,Bang1!$N45&gt;0),"x","")</f>
        <v/>
      </c>
      <c r="H53" s="165" t="str">
        <f>IF(AND(LEN(Bang1!J45)&gt;0,Bang1!J45&gt;0,Bang1!$N45&gt;0),"x","")</f>
        <v/>
      </c>
      <c r="I53" s="165" t="str">
        <f>IF(AND(LEN(Bang1!K45)&gt;0,Bang1!K45&gt;0,Bang1!$N45&gt;0),"x","")</f>
        <v>x</v>
      </c>
      <c r="J53" s="165" t="str">
        <f>IF(AND(LEN(Bang1!L45)&gt;0,Bang1!L45&gt;0,Bang1!$N45&gt;0),"x","")</f>
        <v>x</v>
      </c>
      <c r="K53" s="165">
        <f t="shared" si="1"/>
        <v>2</v>
      </c>
    </row>
    <row r="54" spans="1:11" s="148" customFormat="1" ht="9.6" customHeight="1" x14ac:dyDescent="0.2">
      <c r="A54" s="164">
        <f>Bang1!A46</f>
        <v>40</v>
      </c>
      <c r="B54" s="165" t="str">
        <f>IF(AND(LEN(Bang1!D46)&gt;0,Bang1!D46&gt;0,Bang1!$N46&gt;0),"x","")</f>
        <v/>
      </c>
      <c r="C54" s="165" t="str">
        <f>IF(AND(LEN(Bang1!E46)&gt;0,Bang1!E46&gt;0,Bang1!$N46&gt;0),"x","")</f>
        <v/>
      </c>
      <c r="D54" s="165" t="str">
        <f>IF(AND(LEN(Bang1!F46)&gt;0,Bang1!F46&gt;0,Bang1!$N46&gt;0),"x","")</f>
        <v/>
      </c>
      <c r="E54" s="165" t="str">
        <f>IF(AND(LEN(Bang1!G46)&gt;0,Bang1!G46&gt;0,Bang1!$N46&gt;0),"x","")</f>
        <v/>
      </c>
      <c r="F54" s="165" t="str">
        <f>IF(AND(LEN(Bang1!H46)&gt;0,Bang1!H46&gt;0,Bang1!$N46&gt;0),"x","")</f>
        <v/>
      </c>
      <c r="G54" s="165" t="str">
        <f>IF(AND(LEN(Bang1!I46)&gt;0,Bang1!I46&gt;0,Bang1!$N46&gt;0),"x","")</f>
        <v/>
      </c>
      <c r="H54" s="165" t="str">
        <f>IF(AND(LEN(Bang1!J46)&gt;0,Bang1!J46&gt;0,Bang1!$N46&gt;0),"x","")</f>
        <v/>
      </c>
      <c r="I54" s="165" t="str">
        <f>IF(AND(LEN(Bang1!K46)&gt;0,Bang1!K46&gt;0,Bang1!$N46&gt;0),"x","")</f>
        <v/>
      </c>
      <c r="J54" s="165" t="str">
        <f>IF(AND(LEN(Bang1!L46)&gt;0,Bang1!L46&gt;0,Bang1!$N46&gt;0),"x","")</f>
        <v>x</v>
      </c>
      <c r="K54" s="165">
        <f t="shared" si="1"/>
        <v>1</v>
      </c>
    </row>
    <row r="55" spans="1:11" s="148" customFormat="1" ht="9.6" customHeight="1" x14ac:dyDescent="0.2">
      <c r="A55" s="164">
        <f>Bang1!A47</f>
        <v>41</v>
      </c>
      <c r="B55" s="165" t="str">
        <f>IF(AND(LEN(Bang1!D47)&gt;0,Bang1!D47&gt;0,Bang1!$N47&gt;0),"x","")</f>
        <v/>
      </c>
      <c r="C55" s="165" t="str">
        <f>IF(AND(LEN(Bang1!E47)&gt;0,Bang1!E47&gt;0,Bang1!$N47&gt;0),"x","")</f>
        <v/>
      </c>
      <c r="D55" s="165" t="str">
        <f>IF(AND(LEN(Bang1!F47)&gt;0,Bang1!F47&gt;0,Bang1!$N47&gt;0),"x","")</f>
        <v/>
      </c>
      <c r="E55" s="165" t="str">
        <f>IF(AND(LEN(Bang1!G47)&gt;0,Bang1!G47&gt;0,Bang1!$N47&gt;0),"x","")</f>
        <v/>
      </c>
      <c r="F55" s="165" t="str">
        <f>IF(AND(LEN(Bang1!H47)&gt;0,Bang1!H47&gt;0,Bang1!$N47&gt;0),"x","")</f>
        <v/>
      </c>
      <c r="G55" s="165" t="str">
        <f>IF(AND(LEN(Bang1!I47)&gt;0,Bang1!I47&gt;0,Bang1!$N47&gt;0),"x","")</f>
        <v/>
      </c>
      <c r="H55" s="165" t="str">
        <f>IF(AND(LEN(Bang1!J47)&gt;0,Bang1!J47&gt;0,Bang1!$N47&gt;0),"x","")</f>
        <v/>
      </c>
      <c r="I55" s="165" t="str">
        <f>IF(AND(LEN(Bang1!K47)&gt;0,Bang1!K47&gt;0,Bang1!$N47&gt;0),"x","")</f>
        <v/>
      </c>
      <c r="J55" s="165" t="str">
        <f>IF(AND(LEN(Bang1!L47)&gt;0,Bang1!L47&gt;0,Bang1!$N47&gt;0),"x","")</f>
        <v/>
      </c>
      <c r="K55" s="165">
        <f t="shared" si="1"/>
        <v>0</v>
      </c>
    </row>
    <row r="56" spans="1:11" s="148" customFormat="1" ht="9.6" customHeight="1" x14ac:dyDescent="0.2">
      <c r="A56" s="164">
        <f>Bang1!A48</f>
        <v>42</v>
      </c>
      <c r="B56" s="165" t="str">
        <f>IF(AND(LEN(Bang1!D48)&gt;0,Bang1!D48&gt;0,Bang1!$N48&gt;0),"x","")</f>
        <v/>
      </c>
      <c r="C56" s="165" t="str">
        <f>IF(AND(LEN(Bang1!E48)&gt;0,Bang1!E48&gt;0,Bang1!$N48&gt;0),"x","")</f>
        <v/>
      </c>
      <c r="D56" s="165" t="str">
        <f>IF(AND(LEN(Bang1!F48)&gt;0,Bang1!F48&gt;0,Bang1!$N48&gt;0),"x","")</f>
        <v>x</v>
      </c>
      <c r="E56" s="165" t="str">
        <f>IF(AND(LEN(Bang1!G48)&gt;0,Bang1!G48&gt;0,Bang1!$N48&gt;0),"x","")</f>
        <v>x</v>
      </c>
      <c r="F56" s="165" t="str">
        <f>IF(AND(LEN(Bang1!H48)&gt;0,Bang1!H48&gt;0,Bang1!$N48&gt;0),"x","")</f>
        <v>x</v>
      </c>
      <c r="G56" s="165" t="str">
        <f>IF(AND(LEN(Bang1!I48)&gt;0,Bang1!I48&gt;0,Bang1!$N48&gt;0),"x","")</f>
        <v>x</v>
      </c>
      <c r="H56" s="165" t="str">
        <f>IF(AND(LEN(Bang1!J48)&gt;0,Bang1!J48&gt;0,Bang1!$N48&gt;0),"x","")</f>
        <v>x</v>
      </c>
      <c r="I56" s="165" t="str">
        <f>IF(AND(LEN(Bang1!K48)&gt;0,Bang1!K48&gt;0,Bang1!$N48&gt;0),"x","")</f>
        <v>x</v>
      </c>
      <c r="J56" s="165" t="str">
        <f>IF(AND(LEN(Bang1!L48)&gt;0,Bang1!L48&gt;0,Bang1!$N48&gt;0),"x","")</f>
        <v>x</v>
      </c>
      <c r="K56" s="165">
        <f t="shared" si="1"/>
        <v>7</v>
      </c>
    </row>
    <row r="57" spans="1:11" s="148" customFormat="1" ht="9.6" customHeight="1" x14ac:dyDescent="0.2">
      <c r="A57" s="164">
        <f>Bang1!A49</f>
        <v>43</v>
      </c>
      <c r="B57" s="165" t="str">
        <f>IF(AND(LEN(Bang1!D49)&gt;0,Bang1!D49&gt;0,Bang1!$N49&gt;0),"x","")</f>
        <v/>
      </c>
      <c r="C57" s="165" t="str">
        <f>IF(AND(LEN(Bang1!E49)&gt;0,Bang1!E49&gt;0,Bang1!$N49&gt;0),"x","")</f>
        <v/>
      </c>
      <c r="D57" s="165" t="str">
        <f>IF(AND(LEN(Bang1!F49)&gt;0,Bang1!F49&gt;0,Bang1!$N49&gt;0),"x","")</f>
        <v/>
      </c>
      <c r="E57" s="165" t="str">
        <f>IF(AND(LEN(Bang1!G49)&gt;0,Bang1!G49&gt;0,Bang1!$N49&gt;0),"x","")</f>
        <v>x</v>
      </c>
      <c r="F57" s="165" t="str">
        <f>IF(AND(LEN(Bang1!H49)&gt;0,Bang1!H49&gt;0,Bang1!$N49&gt;0),"x","")</f>
        <v>x</v>
      </c>
      <c r="G57" s="165" t="str">
        <f>IF(AND(LEN(Bang1!I49)&gt;0,Bang1!I49&gt;0,Bang1!$N49&gt;0),"x","")</f>
        <v>x</v>
      </c>
      <c r="H57" s="165" t="str">
        <f>IF(AND(LEN(Bang1!J49)&gt;0,Bang1!J49&gt;0,Bang1!$N49&gt;0),"x","")</f>
        <v>x</v>
      </c>
      <c r="I57" s="165" t="str">
        <f>IF(AND(LEN(Bang1!K49)&gt;0,Bang1!K49&gt;0,Bang1!$N49&gt;0),"x","")</f>
        <v>x</v>
      </c>
      <c r="J57" s="165" t="str">
        <f>IF(AND(LEN(Bang1!L49)&gt;0,Bang1!L49&gt;0,Bang1!$N49&gt;0),"x","")</f>
        <v>x</v>
      </c>
      <c r="K57" s="165">
        <f t="shared" si="1"/>
        <v>6</v>
      </c>
    </row>
    <row r="58" spans="1:11" s="148" customFormat="1" ht="9.6" customHeight="1" x14ac:dyDescent="0.2">
      <c r="A58" s="164">
        <f>Bang1!A50</f>
        <v>44</v>
      </c>
      <c r="B58" s="165" t="str">
        <f>IF(AND(LEN(Bang1!D50)&gt;0,Bang1!D50&gt;0,Bang1!$N50&gt;0),"x","")</f>
        <v/>
      </c>
      <c r="C58" s="165" t="str">
        <f>IF(AND(LEN(Bang1!E50)&gt;0,Bang1!E50&gt;0,Bang1!$N50&gt;0),"x","")</f>
        <v/>
      </c>
      <c r="D58" s="165" t="str">
        <f>IF(AND(LEN(Bang1!F50)&gt;0,Bang1!F50&gt;0,Bang1!$N50&gt;0),"x","")</f>
        <v/>
      </c>
      <c r="E58" s="165" t="str">
        <f>IF(AND(LEN(Bang1!G50)&gt;0,Bang1!G50&gt;0,Bang1!$N50&gt;0),"x","")</f>
        <v/>
      </c>
      <c r="F58" s="165" t="str">
        <f>IF(AND(LEN(Bang1!H50)&gt;0,Bang1!H50&gt;0,Bang1!$N50&gt;0),"x","")</f>
        <v>x</v>
      </c>
      <c r="G58" s="165" t="str">
        <f>IF(AND(LEN(Bang1!I50)&gt;0,Bang1!I50&gt;0,Bang1!$N50&gt;0),"x","")</f>
        <v>x</v>
      </c>
      <c r="H58" s="165" t="str">
        <f>IF(AND(LEN(Bang1!J50)&gt;0,Bang1!J50&gt;0,Bang1!$N50&gt;0),"x","")</f>
        <v>x</v>
      </c>
      <c r="I58" s="165" t="str">
        <f>IF(AND(LEN(Bang1!K50)&gt;0,Bang1!K50&gt;0,Bang1!$N50&gt;0),"x","")</f>
        <v>x</v>
      </c>
      <c r="J58" s="165" t="str">
        <f>IF(AND(LEN(Bang1!L50)&gt;0,Bang1!L50&gt;0,Bang1!$N50&gt;0),"x","")</f>
        <v>x</v>
      </c>
      <c r="K58" s="165">
        <f t="shared" si="1"/>
        <v>5</v>
      </c>
    </row>
    <row r="59" spans="1:11" s="148" customFormat="1" ht="9.6" customHeight="1" x14ac:dyDescent="0.2">
      <c r="A59" s="164">
        <f>Bang1!A51</f>
        <v>45</v>
      </c>
      <c r="B59" s="165" t="str">
        <f>IF(AND(LEN(Bang1!D51)&gt;0,Bang1!D51&gt;0,Bang1!$N51&gt;0),"x","")</f>
        <v/>
      </c>
      <c r="C59" s="165" t="str">
        <f>IF(AND(LEN(Bang1!E51)&gt;0,Bang1!E51&gt;0,Bang1!$N51&gt;0),"x","")</f>
        <v/>
      </c>
      <c r="D59" s="165" t="str">
        <f>IF(AND(LEN(Bang1!F51)&gt;0,Bang1!F51&gt;0,Bang1!$N51&gt;0),"x","")</f>
        <v/>
      </c>
      <c r="E59" s="165" t="str">
        <f>IF(AND(LEN(Bang1!G51)&gt;0,Bang1!G51&gt;0,Bang1!$N51&gt;0),"x","")</f>
        <v/>
      </c>
      <c r="F59" s="165" t="str">
        <f>IF(AND(LEN(Bang1!H51)&gt;0,Bang1!H51&gt;0,Bang1!$N51&gt;0),"x","")</f>
        <v/>
      </c>
      <c r="G59" s="165" t="str">
        <f>IF(AND(LEN(Bang1!I51)&gt;0,Bang1!I51&gt;0,Bang1!$N51&gt;0),"x","")</f>
        <v/>
      </c>
      <c r="H59" s="165" t="str">
        <f>IF(AND(LEN(Bang1!J51)&gt;0,Bang1!J51&gt;0,Bang1!$N51&gt;0),"x","")</f>
        <v>x</v>
      </c>
      <c r="I59" s="165" t="str">
        <f>IF(AND(LEN(Bang1!K51)&gt;0,Bang1!K51&gt;0,Bang1!$N51&gt;0),"x","")</f>
        <v>x</v>
      </c>
      <c r="J59" s="165" t="str">
        <f>IF(AND(LEN(Bang1!L51)&gt;0,Bang1!L51&gt;0,Bang1!$N51&gt;0),"x","")</f>
        <v>x</v>
      </c>
      <c r="K59" s="165">
        <f t="shared" si="1"/>
        <v>3</v>
      </c>
    </row>
    <row r="60" spans="1:11" s="148" customFormat="1" ht="9.6" customHeight="1" x14ac:dyDescent="0.2">
      <c r="A60" s="164">
        <f>Bang1!A52</f>
        <v>46</v>
      </c>
      <c r="B60" s="165" t="str">
        <f>IF(AND(LEN(Bang1!D52)&gt;0,Bang1!D52&gt;0,Bang1!$N52&gt;0),"x","")</f>
        <v/>
      </c>
      <c r="C60" s="165" t="str">
        <f>IF(AND(LEN(Bang1!E52)&gt;0,Bang1!E52&gt;0,Bang1!$N52&gt;0),"x","")</f>
        <v/>
      </c>
      <c r="D60" s="165" t="str">
        <f>IF(AND(LEN(Bang1!F52)&gt;0,Bang1!F52&gt;0,Bang1!$N52&gt;0),"x","")</f>
        <v/>
      </c>
      <c r="E60" s="165" t="str">
        <f>IF(AND(LEN(Bang1!G52)&gt;0,Bang1!G52&gt;0,Bang1!$N52&gt;0),"x","")</f>
        <v/>
      </c>
      <c r="F60" s="165" t="str">
        <f>IF(AND(LEN(Bang1!H52)&gt;0,Bang1!H52&gt;0,Bang1!$N52&gt;0),"x","")</f>
        <v/>
      </c>
      <c r="G60" s="165" t="str">
        <f>IF(AND(LEN(Bang1!I52)&gt;0,Bang1!I52&gt;0,Bang1!$N52&gt;0),"x","")</f>
        <v/>
      </c>
      <c r="H60" s="165" t="str">
        <f>IF(AND(LEN(Bang1!J52)&gt;0,Bang1!J52&gt;0,Bang1!$N52&gt;0),"x","")</f>
        <v/>
      </c>
      <c r="I60" s="165" t="str">
        <f>IF(AND(LEN(Bang1!K52)&gt;0,Bang1!K52&gt;0,Bang1!$N52&gt;0),"x","")</f>
        <v>x</v>
      </c>
      <c r="J60" s="165" t="str">
        <f>IF(AND(LEN(Bang1!L52)&gt;0,Bang1!L52&gt;0,Bang1!$N52&gt;0),"x","")</f>
        <v>x</v>
      </c>
      <c r="K60" s="165">
        <f t="shared" si="1"/>
        <v>2</v>
      </c>
    </row>
    <row r="61" spans="1:11" s="148" customFormat="1" ht="9.6" customHeight="1" x14ac:dyDescent="0.2">
      <c r="A61" s="164">
        <f>Bang1!A53</f>
        <v>47</v>
      </c>
      <c r="B61" s="165" t="str">
        <f>IF(AND(LEN(Bang1!D53)&gt;0,Bang1!D53&gt;0,Bang1!$N53&gt;0),"x","")</f>
        <v/>
      </c>
      <c r="C61" s="165" t="str">
        <f>IF(AND(LEN(Bang1!E53)&gt;0,Bang1!E53&gt;0,Bang1!$N53&gt;0),"x","")</f>
        <v/>
      </c>
      <c r="D61" s="165" t="str">
        <f>IF(AND(LEN(Bang1!F53)&gt;0,Bang1!F53&gt;0,Bang1!$N53&gt;0),"x","")</f>
        <v/>
      </c>
      <c r="E61" s="165" t="str">
        <f>IF(AND(LEN(Bang1!G53)&gt;0,Bang1!G53&gt;0,Bang1!$N53&gt;0),"x","")</f>
        <v/>
      </c>
      <c r="F61" s="165" t="str">
        <f>IF(AND(LEN(Bang1!H53)&gt;0,Bang1!H53&gt;0,Bang1!$N53&gt;0),"x","")</f>
        <v/>
      </c>
      <c r="G61" s="165" t="str">
        <f>IF(AND(LEN(Bang1!I53)&gt;0,Bang1!I53&gt;0,Bang1!$N53&gt;0),"x","")</f>
        <v/>
      </c>
      <c r="H61" s="165" t="str">
        <f>IF(AND(LEN(Bang1!J53)&gt;0,Bang1!J53&gt;0,Bang1!$N53&gt;0),"x","")</f>
        <v/>
      </c>
      <c r="I61" s="165" t="str">
        <f>IF(AND(LEN(Bang1!K53)&gt;0,Bang1!K53&gt;0,Bang1!$N53&gt;0),"x","")</f>
        <v/>
      </c>
      <c r="J61" s="165" t="str">
        <f>IF(AND(LEN(Bang1!L53)&gt;0,Bang1!L53&gt;0,Bang1!$N53&gt;0),"x","")</f>
        <v>x</v>
      </c>
      <c r="K61" s="165">
        <f t="shared" si="1"/>
        <v>1</v>
      </c>
    </row>
    <row r="62" spans="1:11" s="148" customFormat="1" ht="9.6" customHeight="1" x14ac:dyDescent="0.2">
      <c r="A62" s="164">
        <f>Bang1!A54</f>
        <v>48</v>
      </c>
      <c r="B62" s="165" t="str">
        <f>IF(AND(LEN(Bang1!D54)&gt;0,Bang1!D54&gt;0,Bang1!$N54&gt;0),"x","")</f>
        <v/>
      </c>
      <c r="C62" s="165" t="str">
        <f>IF(AND(LEN(Bang1!E54)&gt;0,Bang1!E54&gt;0,Bang1!$N54&gt;0),"x","")</f>
        <v/>
      </c>
      <c r="D62" s="165" t="str">
        <f>IF(AND(LEN(Bang1!F54)&gt;0,Bang1!F54&gt;0,Bang1!$N54&gt;0),"x","")</f>
        <v/>
      </c>
      <c r="E62" s="165" t="str">
        <f>IF(AND(LEN(Bang1!G54)&gt;0,Bang1!G54&gt;0,Bang1!$N54&gt;0),"x","")</f>
        <v/>
      </c>
      <c r="F62" s="165" t="str">
        <f>IF(AND(LEN(Bang1!H54)&gt;0,Bang1!H54&gt;0,Bang1!$N54&gt;0),"x","")</f>
        <v/>
      </c>
      <c r="G62" s="165" t="str">
        <f>IF(AND(LEN(Bang1!I54)&gt;0,Bang1!I54&gt;0,Bang1!$N54&gt;0),"x","")</f>
        <v/>
      </c>
      <c r="H62" s="165" t="str">
        <f>IF(AND(LEN(Bang1!J54)&gt;0,Bang1!J54&gt;0,Bang1!$N54&gt;0),"x","")</f>
        <v/>
      </c>
      <c r="I62" s="165" t="str">
        <f>IF(AND(LEN(Bang1!K54)&gt;0,Bang1!K54&gt;0,Bang1!$N54&gt;0),"x","")</f>
        <v/>
      </c>
      <c r="J62" s="165" t="str">
        <f>IF(AND(LEN(Bang1!L54)&gt;0,Bang1!L54&gt;0,Bang1!$N54&gt;0),"x","")</f>
        <v/>
      </c>
      <c r="K62" s="165">
        <f t="shared" si="1"/>
        <v>0</v>
      </c>
    </row>
    <row r="63" spans="1:11" s="148" customFormat="1" ht="9.6" customHeight="1" x14ac:dyDescent="0.2">
      <c r="A63" s="164">
        <f>Bang1!A55</f>
        <v>49</v>
      </c>
      <c r="B63" s="165" t="str">
        <f>IF(AND(LEN(Bang1!D55)&gt;0,Bang1!D55&gt;0,Bang1!$N55&gt;0),"x","")</f>
        <v/>
      </c>
      <c r="C63" s="165" t="str">
        <f>IF(AND(LEN(Bang1!E55)&gt;0,Bang1!E55&gt;0,Bang1!$N55&gt;0),"x","")</f>
        <v/>
      </c>
      <c r="D63" s="165" t="str">
        <f>IF(AND(LEN(Bang1!F55)&gt;0,Bang1!F55&gt;0,Bang1!$N55&gt;0),"x","")</f>
        <v>x</v>
      </c>
      <c r="E63" s="165" t="str">
        <f>IF(AND(LEN(Bang1!G55)&gt;0,Bang1!G55&gt;0,Bang1!$N55&gt;0),"x","")</f>
        <v>x</v>
      </c>
      <c r="F63" s="165" t="str">
        <f>IF(AND(LEN(Bang1!H55)&gt;0,Bang1!H55&gt;0,Bang1!$N55&gt;0),"x","")</f>
        <v>x</v>
      </c>
      <c r="G63" s="165" t="str">
        <f>IF(AND(LEN(Bang1!I55)&gt;0,Bang1!I55&gt;0,Bang1!$N55&gt;0),"x","")</f>
        <v>x</v>
      </c>
      <c r="H63" s="165" t="str">
        <f>IF(AND(LEN(Bang1!J55)&gt;0,Bang1!J55&gt;0,Bang1!$N55&gt;0),"x","")</f>
        <v>x</v>
      </c>
      <c r="I63" s="165" t="str">
        <f>IF(AND(LEN(Bang1!K55)&gt;0,Bang1!K55&gt;0,Bang1!$N55&gt;0),"x","")</f>
        <v>x</v>
      </c>
      <c r="J63" s="165" t="str">
        <f>IF(AND(LEN(Bang1!L55)&gt;0,Bang1!L55&gt;0,Bang1!$N55&gt;0),"x","")</f>
        <v>x</v>
      </c>
      <c r="K63" s="165">
        <f t="shared" si="1"/>
        <v>7</v>
      </c>
    </row>
    <row r="64" spans="1:11" s="148" customFormat="1" ht="9.6" customHeight="1" x14ac:dyDescent="0.2">
      <c r="A64" s="164">
        <f>Bang1!A56</f>
        <v>50</v>
      </c>
      <c r="B64" s="165" t="str">
        <f>IF(AND(LEN(Bang1!D56)&gt;0,Bang1!D56&gt;0,Bang1!$N56&gt;0),"x","")</f>
        <v/>
      </c>
      <c r="C64" s="165" t="str">
        <f>IF(AND(LEN(Bang1!E56)&gt;0,Bang1!E56&gt;0,Bang1!$N56&gt;0),"x","")</f>
        <v/>
      </c>
      <c r="D64" s="165" t="str">
        <f>IF(AND(LEN(Bang1!F56)&gt;0,Bang1!F56&gt;0,Bang1!$N56&gt;0),"x","")</f>
        <v/>
      </c>
      <c r="E64" s="165" t="str">
        <f>IF(AND(LEN(Bang1!G56)&gt;0,Bang1!G56&gt;0,Bang1!$N56&gt;0),"x","")</f>
        <v>x</v>
      </c>
      <c r="F64" s="165" t="str">
        <f>IF(AND(LEN(Bang1!H56)&gt;0,Bang1!H56&gt;0,Bang1!$N56&gt;0),"x","")</f>
        <v>x</v>
      </c>
      <c r="G64" s="165" t="str">
        <f>IF(AND(LEN(Bang1!I56)&gt;0,Bang1!I56&gt;0,Bang1!$N56&gt;0),"x","")</f>
        <v>x</v>
      </c>
      <c r="H64" s="165" t="str">
        <f>IF(AND(LEN(Bang1!J56)&gt;0,Bang1!J56&gt;0,Bang1!$N56&gt;0),"x","")</f>
        <v>x</v>
      </c>
      <c r="I64" s="165" t="str">
        <f>IF(AND(LEN(Bang1!K56)&gt;0,Bang1!K56&gt;0,Bang1!$N56&gt;0),"x","")</f>
        <v>x</v>
      </c>
      <c r="J64" s="165" t="str">
        <f>IF(AND(LEN(Bang1!L56)&gt;0,Bang1!L56&gt;0,Bang1!$N56&gt;0),"x","")</f>
        <v>x</v>
      </c>
      <c r="K64" s="165">
        <f t="shared" si="1"/>
        <v>6</v>
      </c>
    </row>
    <row r="65" spans="1:11" s="148" customFormat="1" ht="9.6" customHeight="1" x14ac:dyDescent="0.2">
      <c r="A65" s="164">
        <f>Bang1!A57</f>
        <v>51</v>
      </c>
      <c r="B65" s="165" t="str">
        <f>IF(AND(LEN(Bang1!D57)&gt;0,Bang1!D57&gt;0,Bang1!$N57&gt;0),"x","")</f>
        <v/>
      </c>
      <c r="C65" s="165" t="str">
        <f>IF(AND(LEN(Bang1!E57)&gt;0,Bang1!E57&gt;0,Bang1!$N57&gt;0),"x","")</f>
        <v/>
      </c>
      <c r="D65" s="165" t="str">
        <f>IF(AND(LEN(Bang1!F57)&gt;0,Bang1!F57&gt;0,Bang1!$N57&gt;0),"x","")</f>
        <v/>
      </c>
      <c r="E65" s="165" t="str">
        <f>IF(AND(LEN(Bang1!G57)&gt;0,Bang1!G57&gt;0,Bang1!$N57&gt;0),"x","")</f>
        <v/>
      </c>
      <c r="F65" s="165" t="str">
        <f>IF(AND(LEN(Bang1!H57)&gt;0,Bang1!H57&gt;0,Bang1!$N57&gt;0),"x","")</f>
        <v>x</v>
      </c>
      <c r="G65" s="165" t="str">
        <f>IF(AND(LEN(Bang1!I57)&gt;0,Bang1!I57&gt;0,Bang1!$N57&gt;0),"x","")</f>
        <v>x</v>
      </c>
      <c r="H65" s="165" t="str">
        <f>IF(AND(LEN(Bang1!J57)&gt;0,Bang1!J57&gt;0,Bang1!$N57&gt;0),"x","")</f>
        <v>x</v>
      </c>
      <c r="I65" s="165" t="str">
        <f>IF(AND(LEN(Bang1!K57)&gt;0,Bang1!K57&gt;0,Bang1!$N57&gt;0),"x","")</f>
        <v>x</v>
      </c>
      <c r="J65" s="165" t="str">
        <f>IF(AND(LEN(Bang1!L57)&gt;0,Bang1!L57&gt;0,Bang1!$N57&gt;0),"x","")</f>
        <v>x</v>
      </c>
      <c r="K65" s="165">
        <f t="shared" si="1"/>
        <v>5</v>
      </c>
    </row>
    <row r="66" spans="1:11" s="148" customFormat="1" ht="9.6" customHeight="1" x14ac:dyDescent="0.2">
      <c r="A66" s="164">
        <f>Bang1!A58</f>
        <v>52</v>
      </c>
      <c r="B66" s="165" t="str">
        <f>IF(AND(LEN(Bang1!D58)&gt;0,Bang1!D58&gt;0,Bang1!$N58&gt;0),"x","")</f>
        <v/>
      </c>
      <c r="C66" s="165" t="str">
        <f>IF(AND(LEN(Bang1!E58)&gt;0,Bang1!E58&gt;0,Bang1!$N58&gt;0),"x","")</f>
        <v/>
      </c>
      <c r="D66" s="165" t="str">
        <f>IF(AND(LEN(Bang1!F58)&gt;0,Bang1!F58&gt;0,Bang1!$N58&gt;0),"x","")</f>
        <v/>
      </c>
      <c r="E66" s="165" t="str">
        <f>IF(AND(LEN(Bang1!G58)&gt;0,Bang1!G58&gt;0,Bang1!$N58&gt;0),"x","")</f>
        <v/>
      </c>
      <c r="F66" s="165" t="str">
        <f>IF(AND(LEN(Bang1!H58)&gt;0,Bang1!H58&gt;0,Bang1!$N58&gt;0),"x","")</f>
        <v/>
      </c>
      <c r="G66" s="165" t="str">
        <f>IF(AND(LEN(Bang1!I58)&gt;0,Bang1!I58&gt;0,Bang1!$N58&gt;0),"x","")</f>
        <v/>
      </c>
      <c r="H66" s="165" t="str">
        <f>IF(AND(LEN(Bang1!J58)&gt;0,Bang1!J58&gt;0,Bang1!$N58&gt;0),"x","")</f>
        <v>x</v>
      </c>
      <c r="I66" s="165" t="str">
        <f>IF(AND(LEN(Bang1!K58)&gt;0,Bang1!K58&gt;0,Bang1!$N58&gt;0),"x","")</f>
        <v>x</v>
      </c>
      <c r="J66" s="165" t="str">
        <f>IF(AND(LEN(Bang1!L58)&gt;0,Bang1!L58&gt;0,Bang1!$N58&gt;0),"x","")</f>
        <v>x</v>
      </c>
      <c r="K66" s="165">
        <f t="shared" si="1"/>
        <v>3</v>
      </c>
    </row>
    <row r="67" spans="1:11" s="148" customFormat="1" ht="9.6" customHeight="1" x14ac:dyDescent="0.2">
      <c r="A67" s="164">
        <f>Bang1!A59</f>
        <v>53</v>
      </c>
      <c r="B67" s="165" t="str">
        <f>IF(AND(LEN(Bang1!D59)&gt;0,Bang1!D59&gt;0,Bang1!$N59&gt;0),"x","")</f>
        <v/>
      </c>
      <c r="C67" s="165" t="str">
        <f>IF(AND(LEN(Bang1!E59)&gt;0,Bang1!E59&gt;0,Bang1!$N59&gt;0),"x","")</f>
        <v/>
      </c>
      <c r="D67" s="165" t="str">
        <f>IF(AND(LEN(Bang1!F59)&gt;0,Bang1!F59&gt;0,Bang1!$N59&gt;0),"x","")</f>
        <v/>
      </c>
      <c r="E67" s="165" t="str">
        <f>IF(AND(LEN(Bang1!G59)&gt;0,Bang1!G59&gt;0,Bang1!$N59&gt;0),"x","")</f>
        <v/>
      </c>
      <c r="F67" s="165" t="str">
        <f>IF(AND(LEN(Bang1!H59)&gt;0,Bang1!H59&gt;0,Bang1!$N59&gt;0),"x","")</f>
        <v/>
      </c>
      <c r="G67" s="165" t="str">
        <f>IF(AND(LEN(Bang1!I59)&gt;0,Bang1!I59&gt;0,Bang1!$N59&gt;0),"x","")</f>
        <v/>
      </c>
      <c r="H67" s="165" t="str">
        <f>IF(AND(LEN(Bang1!J59)&gt;0,Bang1!J59&gt;0,Bang1!$N59&gt;0),"x","")</f>
        <v/>
      </c>
      <c r="I67" s="165" t="str">
        <f>IF(AND(LEN(Bang1!K59)&gt;0,Bang1!K59&gt;0,Bang1!$N59&gt;0),"x","")</f>
        <v>x</v>
      </c>
      <c r="J67" s="165" t="str">
        <f>IF(AND(LEN(Bang1!L59)&gt;0,Bang1!L59&gt;0,Bang1!$N59&gt;0),"x","")</f>
        <v>x</v>
      </c>
      <c r="K67" s="165">
        <f t="shared" si="1"/>
        <v>2</v>
      </c>
    </row>
    <row r="68" spans="1:11" s="148" customFormat="1" ht="9.6" customHeight="1" x14ac:dyDescent="0.2">
      <c r="A68" s="164">
        <f>Bang1!A60</f>
        <v>54</v>
      </c>
      <c r="B68" s="165" t="str">
        <f>IF(AND(LEN(Bang1!D60)&gt;0,Bang1!D60&gt;0,Bang1!$N60&gt;0),"x","")</f>
        <v/>
      </c>
      <c r="C68" s="165" t="str">
        <f>IF(AND(LEN(Bang1!E60)&gt;0,Bang1!E60&gt;0,Bang1!$N60&gt;0),"x","")</f>
        <v/>
      </c>
      <c r="D68" s="165" t="str">
        <f>IF(AND(LEN(Bang1!F60)&gt;0,Bang1!F60&gt;0,Bang1!$N60&gt;0),"x","")</f>
        <v/>
      </c>
      <c r="E68" s="165" t="str">
        <f>IF(AND(LEN(Bang1!G60)&gt;0,Bang1!G60&gt;0,Bang1!$N60&gt;0),"x","")</f>
        <v/>
      </c>
      <c r="F68" s="165" t="str">
        <f>IF(AND(LEN(Bang1!H60)&gt;0,Bang1!H60&gt;0,Bang1!$N60&gt;0),"x","")</f>
        <v/>
      </c>
      <c r="G68" s="165" t="str">
        <f>IF(AND(LEN(Bang1!I60)&gt;0,Bang1!I60&gt;0,Bang1!$N60&gt;0),"x","")</f>
        <v/>
      </c>
      <c r="H68" s="165" t="str">
        <f>IF(AND(LEN(Bang1!J60)&gt;0,Bang1!J60&gt;0,Bang1!$N60&gt;0),"x","")</f>
        <v/>
      </c>
      <c r="I68" s="165" t="str">
        <f>IF(AND(LEN(Bang1!K60)&gt;0,Bang1!K60&gt;0,Bang1!$N60&gt;0),"x","")</f>
        <v/>
      </c>
      <c r="J68" s="165" t="str">
        <f>IF(AND(LEN(Bang1!L60)&gt;0,Bang1!L60&gt;0,Bang1!$N60&gt;0),"x","")</f>
        <v>x</v>
      </c>
      <c r="K68" s="165">
        <f t="shared" si="1"/>
        <v>1</v>
      </c>
    </row>
    <row r="69" spans="1:11" s="148" customFormat="1" ht="9.6" customHeight="1" x14ac:dyDescent="0.2">
      <c r="A69" s="164">
        <f>Bang1!A61</f>
        <v>55</v>
      </c>
      <c r="B69" s="165" t="str">
        <f>IF(AND(LEN(Bang1!D61)&gt;0,Bang1!D61&gt;0,Bang1!$N61&gt;0),"x","")</f>
        <v/>
      </c>
      <c r="C69" s="165" t="str">
        <f>IF(AND(LEN(Bang1!E61)&gt;0,Bang1!E61&gt;0,Bang1!$N61&gt;0),"x","")</f>
        <v/>
      </c>
      <c r="D69" s="165" t="str">
        <f>IF(AND(LEN(Bang1!F61)&gt;0,Bang1!F61&gt;0,Bang1!$N61&gt;0),"x","")</f>
        <v/>
      </c>
      <c r="E69" s="165" t="str">
        <f>IF(AND(LEN(Bang1!G61)&gt;0,Bang1!G61&gt;0,Bang1!$N61&gt;0),"x","")</f>
        <v/>
      </c>
      <c r="F69" s="165" t="str">
        <f>IF(AND(LEN(Bang1!H61)&gt;0,Bang1!H61&gt;0,Bang1!$N61&gt;0),"x","")</f>
        <v/>
      </c>
      <c r="G69" s="165" t="str">
        <f>IF(AND(LEN(Bang1!I61)&gt;0,Bang1!I61&gt;0,Bang1!$N61&gt;0),"x","")</f>
        <v/>
      </c>
      <c r="H69" s="165" t="str">
        <f>IF(AND(LEN(Bang1!J61)&gt;0,Bang1!J61&gt;0,Bang1!$N61&gt;0),"x","")</f>
        <v/>
      </c>
      <c r="I69" s="165" t="str">
        <f>IF(AND(LEN(Bang1!K61)&gt;0,Bang1!K61&gt;0,Bang1!$N61&gt;0),"x","")</f>
        <v/>
      </c>
      <c r="J69" s="165" t="str">
        <f>IF(AND(LEN(Bang1!L61)&gt;0,Bang1!L61&gt;0,Bang1!$N61&gt;0),"x","")</f>
        <v/>
      </c>
      <c r="K69" s="165">
        <f t="shared" si="1"/>
        <v>0</v>
      </c>
    </row>
    <row r="70" spans="1:11" s="148" customFormat="1" ht="9.6" customHeight="1" x14ac:dyDescent="0.2">
      <c r="A70" s="164">
        <f>Bang1!A62</f>
        <v>56</v>
      </c>
      <c r="B70" s="165" t="str">
        <f>IF(AND(LEN(Bang1!D62)&gt;0,Bang1!D62&gt;0,Bang1!$N62&gt;0),"x","")</f>
        <v/>
      </c>
      <c r="C70" s="165" t="str">
        <f>IF(AND(LEN(Bang1!E62)&gt;0,Bang1!E62&gt;0,Bang1!$N62&gt;0),"x","")</f>
        <v/>
      </c>
      <c r="D70" s="165" t="str">
        <f>IF(AND(LEN(Bang1!F62)&gt;0,Bang1!F62&gt;0,Bang1!$N62&gt;0),"x","")</f>
        <v>x</v>
      </c>
      <c r="E70" s="165" t="str">
        <f>IF(AND(LEN(Bang1!G62)&gt;0,Bang1!G62&gt;0,Bang1!$N62&gt;0),"x","")</f>
        <v>x</v>
      </c>
      <c r="F70" s="165" t="str">
        <f>IF(AND(LEN(Bang1!H62)&gt;0,Bang1!H62&gt;0,Bang1!$N62&gt;0),"x","")</f>
        <v>x</v>
      </c>
      <c r="G70" s="165" t="str">
        <f>IF(AND(LEN(Bang1!I62)&gt;0,Bang1!I62&gt;0,Bang1!$N62&gt;0),"x","")</f>
        <v>x</v>
      </c>
      <c r="H70" s="165" t="str">
        <f>IF(AND(LEN(Bang1!J62)&gt;0,Bang1!J62&gt;0,Bang1!$N62&gt;0),"x","")</f>
        <v>x</v>
      </c>
      <c r="I70" s="165" t="str">
        <f>IF(AND(LEN(Bang1!K62)&gt;0,Bang1!K62&gt;0,Bang1!$N62&gt;0),"x","")</f>
        <v>x</v>
      </c>
      <c r="J70" s="165" t="str">
        <f>IF(AND(LEN(Bang1!L62)&gt;0,Bang1!L62&gt;0,Bang1!$N62&gt;0),"x","")</f>
        <v>x</v>
      </c>
      <c r="K70" s="165">
        <f t="shared" si="1"/>
        <v>7</v>
      </c>
    </row>
    <row r="71" spans="1:11" s="148" customFormat="1" ht="9.6" customHeight="1" x14ac:dyDescent="0.2">
      <c r="A71" s="164">
        <f>Bang1!A63</f>
        <v>57</v>
      </c>
      <c r="B71" s="165" t="str">
        <f>IF(AND(LEN(Bang1!D63)&gt;0,Bang1!D63&gt;0,Bang1!$N63&gt;0),"x","")</f>
        <v/>
      </c>
      <c r="C71" s="165" t="str">
        <f>IF(AND(LEN(Bang1!E63)&gt;0,Bang1!E63&gt;0,Bang1!$N63&gt;0),"x","")</f>
        <v/>
      </c>
      <c r="D71" s="165" t="str">
        <f>IF(AND(LEN(Bang1!F63)&gt;0,Bang1!F63&gt;0,Bang1!$N63&gt;0),"x","")</f>
        <v/>
      </c>
      <c r="E71" s="165" t="str">
        <f>IF(AND(LEN(Bang1!G63)&gt;0,Bang1!G63&gt;0,Bang1!$N63&gt;0),"x","")</f>
        <v>x</v>
      </c>
      <c r="F71" s="165" t="str">
        <f>IF(AND(LEN(Bang1!H63)&gt;0,Bang1!H63&gt;0,Bang1!$N63&gt;0),"x","")</f>
        <v>x</v>
      </c>
      <c r="G71" s="165" t="str">
        <f>IF(AND(LEN(Bang1!I63)&gt;0,Bang1!I63&gt;0,Bang1!$N63&gt;0),"x","")</f>
        <v>x</v>
      </c>
      <c r="H71" s="165" t="str">
        <f>IF(AND(LEN(Bang1!J63)&gt;0,Bang1!J63&gt;0,Bang1!$N63&gt;0),"x","")</f>
        <v>x</v>
      </c>
      <c r="I71" s="165" t="str">
        <f>IF(AND(LEN(Bang1!K63)&gt;0,Bang1!K63&gt;0,Bang1!$N63&gt;0),"x","")</f>
        <v>x</v>
      </c>
      <c r="J71" s="165" t="str">
        <f>IF(AND(LEN(Bang1!L63)&gt;0,Bang1!L63&gt;0,Bang1!$N63&gt;0),"x","")</f>
        <v>x</v>
      </c>
      <c r="K71" s="165">
        <f t="shared" si="1"/>
        <v>6</v>
      </c>
    </row>
    <row r="72" spans="1:11" s="148" customFormat="1" ht="9.6" customHeight="1" x14ac:dyDescent="0.2">
      <c r="A72" s="164">
        <f>Bang1!A64</f>
        <v>58</v>
      </c>
      <c r="B72" s="165" t="str">
        <f>IF(AND(LEN(Bang1!D64)&gt;0,Bang1!D64&gt;0,Bang1!$N64&gt;0),"x","")</f>
        <v/>
      </c>
      <c r="C72" s="165" t="str">
        <f>IF(AND(LEN(Bang1!E64)&gt;0,Bang1!E64&gt;0,Bang1!$N64&gt;0),"x","")</f>
        <v/>
      </c>
      <c r="D72" s="165" t="str">
        <f>IF(AND(LEN(Bang1!F64)&gt;0,Bang1!F64&gt;0,Bang1!$N64&gt;0),"x","")</f>
        <v/>
      </c>
      <c r="E72" s="165" t="str">
        <f>IF(AND(LEN(Bang1!G64)&gt;0,Bang1!G64&gt;0,Bang1!$N64&gt;0),"x","")</f>
        <v/>
      </c>
      <c r="F72" s="165" t="str">
        <f>IF(AND(LEN(Bang1!H64)&gt;0,Bang1!H64&gt;0,Bang1!$N64&gt;0),"x","")</f>
        <v>x</v>
      </c>
      <c r="G72" s="165" t="str">
        <f>IF(AND(LEN(Bang1!I64)&gt;0,Bang1!I64&gt;0,Bang1!$N64&gt;0),"x","")</f>
        <v>x</v>
      </c>
      <c r="H72" s="165" t="str">
        <f>IF(AND(LEN(Bang1!J64)&gt;0,Bang1!J64&gt;0,Bang1!$N64&gt;0),"x","")</f>
        <v>x</v>
      </c>
      <c r="I72" s="165" t="str">
        <f>IF(AND(LEN(Bang1!K64)&gt;0,Bang1!K64&gt;0,Bang1!$N64&gt;0),"x","")</f>
        <v>x</v>
      </c>
      <c r="J72" s="165" t="str">
        <f>IF(AND(LEN(Bang1!L64)&gt;0,Bang1!L64&gt;0,Bang1!$N64&gt;0),"x","")</f>
        <v>x</v>
      </c>
      <c r="K72" s="165">
        <f t="shared" si="1"/>
        <v>5</v>
      </c>
    </row>
    <row r="73" spans="1:11" s="148" customFormat="1" ht="9.6" customHeight="1" x14ac:dyDescent="0.2">
      <c r="A73" s="164">
        <f>Bang1!A65</f>
        <v>59</v>
      </c>
      <c r="B73" s="165" t="str">
        <f>IF(AND(LEN(Bang1!D65)&gt;0,Bang1!D65&gt;0,Bang1!$N65&gt;0),"x","")</f>
        <v/>
      </c>
      <c r="C73" s="165" t="str">
        <f>IF(AND(LEN(Bang1!E65)&gt;0,Bang1!E65&gt;0,Bang1!$N65&gt;0),"x","")</f>
        <v/>
      </c>
      <c r="D73" s="165" t="str">
        <f>IF(AND(LEN(Bang1!F65)&gt;0,Bang1!F65&gt;0,Bang1!$N65&gt;0),"x","")</f>
        <v/>
      </c>
      <c r="E73" s="165" t="str">
        <f>IF(AND(LEN(Bang1!G65)&gt;0,Bang1!G65&gt;0,Bang1!$N65&gt;0),"x","")</f>
        <v/>
      </c>
      <c r="F73" s="165" t="str">
        <f>IF(AND(LEN(Bang1!H65)&gt;0,Bang1!H65&gt;0,Bang1!$N65&gt;0),"x","")</f>
        <v/>
      </c>
      <c r="G73" s="165" t="str">
        <f>IF(AND(LEN(Bang1!I65)&gt;0,Bang1!I65&gt;0,Bang1!$N65&gt;0),"x","")</f>
        <v/>
      </c>
      <c r="H73" s="165" t="str">
        <f>IF(AND(LEN(Bang1!J65)&gt;0,Bang1!J65&gt;0,Bang1!$N65&gt;0),"x","")</f>
        <v>x</v>
      </c>
      <c r="I73" s="165" t="str">
        <f>IF(AND(LEN(Bang1!K65)&gt;0,Bang1!K65&gt;0,Bang1!$N65&gt;0),"x","")</f>
        <v>x</v>
      </c>
      <c r="J73" s="165" t="str">
        <f>IF(AND(LEN(Bang1!L65)&gt;0,Bang1!L65&gt;0,Bang1!$N65&gt;0),"x","")</f>
        <v>x</v>
      </c>
      <c r="K73" s="165">
        <f t="shared" si="1"/>
        <v>3</v>
      </c>
    </row>
    <row r="74" spans="1:11" s="148" customFormat="1" ht="9.6" customHeight="1" x14ac:dyDescent="0.2">
      <c r="A74" s="164">
        <f>Bang1!A66</f>
        <v>60</v>
      </c>
      <c r="B74" s="165" t="str">
        <f>IF(AND(LEN(Bang1!D66)&gt;0,Bang1!D66&gt;0,Bang1!$N66&gt;0),"x","")</f>
        <v/>
      </c>
      <c r="C74" s="165" t="str">
        <f>IF(AND(LEN(Bang1!E66)&gt;0,Bang1!E66&gt;0,Bang1!$N66&gt;0),"x","")</f>
        <v/>
      </c>
      <c r="D74" s="165" t="str">
        <f>IF(AND(LEN(Bang1!F66)&gt;0,Bang1!F66&gt;0,Bang1!$N66&gt;0),"x","")</f>
        <v/>
      </c>
      <c r="E74" s="165" t="str">
        <f>IF(AND(LEN(Bang1!G66)&gt;0,Bang1!G66&gt;0,Bang1!$N66&gt;0),"x","")</f>
        <v/>
      </c>
      <c r="F74" s="165" t="str">
        <f>IF(AND(LEN(Bang1!H66)&gt;0,Bang1!H66&gt;0,Bang1!$N66&gt;0),"x","")</f>
        <v/>
      </c>
      <c r="G74" s="165" t="str">
        <f>IF(AND(LEN(Bang1!I66)&gt;0,Bang1!I66&gt;0,Bang1!$N66&gt;0),"x","")</f>
        <v/>
      </c>
      <c r="H74" s="165" t="str">
        <f>IF(AND(LEN(Bang1!J66)&gt;0,Bang1!J66&gt;0,Bang1!$N66&gt;0),"x","")</f>
        <v/>
      </c>
      <c r="I74" s="165" t="str">
        <f>IF(AND(LEN(Bang1!K66)&gt;0,Bang1!K66&gt;0,Bang1!$N66&gt;0),"x","")</f>
        <v>x</v>
      </c>
      <c r="J74" s="165" t="str">
        <f>IF(AND(LEN(Bang1!L66)&gt;0,Bang1!L66&gt;0,Bang1!$N66&gt;0),"x","")</f>
        <v>x</v>
      </c>
      <c r="K74" s="165">
        <f t="shared" si="1"/>
        <v>2</v>
      </c>
    </row>
    <row r="75" spans="1:11" s="148" customFormat="1" ht="9.6" customHeight="1" x14ac:dyDescent="0.2">
      <c r="A75" s="164">
        <f>Bang1!A67</f>
        <v>61</v>
      </c>
      <c r="B75" s="165" t="str">
        <f>IF(AND(LEN(Bang1!D67)&gt;0,Bang1!D67&gt;0,Bang1!$N67&gt;0),"x","")</f>
        <v/>
      </c>
      <c r="C75" s="165" t="str">
        <f>IF(AND(LEN(Bang1!E67)&gt;0,Bang1!E67&gt;0,Bang1!$N67&gt;0),"x","")</f>
        <v/>
      </c>
      <c r="D75" s="165" t="str">
        <f>IF(AND(LEN(Bang1!F67)&gt;0,Bang1!F67&gt;0,Bang1!$N67&gt;0),"x","")</f>
        <v/>
      </c>
      <c r="E75" s="165" t="str">
        <f>IF(AND(LEN(Bang1!G67)&gt;0,Bang1!G67&gt;0,Bang1!$N67&gt;0),"x","")</f>
        <v/>
      </c>
      <c r="F75" s="165" t="str">
        <f>IF(AND(LEN(Bang1!H67)&gt;0,Bang1!H67&gt;0,Bang1!$N67&gt;0),"x","")</f>
        <v/>
      </c>
      <c r="G75" s="165" t="str">
        <f>IF(AND(LEN(Bang1!I67)&gt;0,Bang1!I67&gt;0,Bang1!$N67&gt;0),"x","")</f>
        <v/>
      </c>
      <c r="H75" s="165" t="str">
        <f>IF(AND(LEN(Bang1!J67)&gt;0,Bang1!J67&gt;0,Bang1!$N67&gt;0),"x","")</f>
        <v/>
      </c>
      <c r="I75" s="165" t="str">
        <f>IF(AND(LEN(Bang1!K67)&gt;0,Bang1!K67&gt;0,Bang1!$N67&gt;0),"x","")</f>
        <v/>
      </c>
      <c r="J75" s="165" t="str">
        <f>IF(AND(LEN(Bang1!L67)&gt;0,Bang1!L67&gt;0,Bang1!$N67&gt;0),"x","")</f>
        <v>x</v>
      </c>
      <c r="K75" s="165">
        <f t="shared" si="1"/>
        <v>1</v>
      </c>
    </row>
    <row r="76" spans="1:11" s="148" customFormat="1" ht="9.6" customHeight="1" x14ac:dyDescent="0.2">
      <c r="A76" s="164">
        <f>Bang1!A68</f>
        <v>62</v>
      </c>
      <c r="B76" s="165" t="str">
        <f>IF(AND(LEN(Bang1!D68)&gt;0,Bang1!D68&gt;0,Bang1!$N68&gt;0),"x","")</f>
        <v/>
      </c>
      <c r="C76" s="165" t="str">
        <f>IF(AND(LEN(Bang1!E68)&gt;0,Bang1!E68&gt;0,Bang1!$N68&gt;0),"x","")</f>
        <v/>
      </c>
      <c r="D76" s="165" t="str">
        <f>IF(AND(LEN(Bang1!F68)&gt;0,Bang1!F68&gt;0,Bang1!$N68&gt;0),"x","")</f>
        <v/>
      </c>
      <c r="E76" s="165" t="str">
        <f>IF(AND(LEN(Bang1!G68)&gt;0,Bang1!G68&gt;0,Bang1!$N68&gt;0),"x","")</f>
        <v/>
      </c>
      <c r="F76" s="165" t="str">
        <f>IF(AND(LEN(Bang1!H68)&gt;0,Bang1!H68&gt;0,Bang1!$N68&gt;0),"x","")</f>
        <v/>
      </c>
      <c r="G76" s="165" t="str">
        <f>IF(AND(LEN(Bang1!I68)&gt;0,Bang1!I68&gt;0,Bang1!$N68&gt;0),"x","")</f>
        <v/>
      </c>
      <c r="H76" s="165" t="str">
        <f>IF(AND(LEN(Bang1!J68)&gt;0,Bang1!J68&gt;0,Bang1!$N68&gt;0),"x","")</f>
        <v/>
      </c>
      <c r="I76" s="165" t="str">
        <f>IF(AND(LEN(Bang1!K68)&gt;0,Bang1!K68&gt;0,Bang1!$N68&gt;0),"x","")</f>
        <v/>
      </c>
      <c r="J76" s="165" t="str">
        <f>IF(AND(LEN(Bang1!L68)&gt;0,Bang1!L68&gt;0,Bang1!$N68&gt;0),"x","")</f>
        <v/>
      </c>
      <c r="K76" s="165">
        <f t="shared" si="1"/>
        <v>0</v>
      </c>
    </row>
    <row r="77" spans="1:11" s="148" customFormat="1" ht="9.6" customHeight="1" x14ac:dyDescent="0.2">
      <c r="A77" s="164">
        <f>Bang1!A69</f>
        <v>63</v>
      </c>
      <c r="B77" s="165" t="str">
        <f>IF(AND(LEN(Bang1!D69)&gt;0,Bang1!D69&gt;0,Bang1!$N69&gt;0),"x","")</f>
        <v/>
      </c>
      <c r="C77" s="165" t="str">
        <f>IF(AND(LEN(Bang1!E69)&gt;0,Bang1!E69&gt;0,Bang1!$N69&gt;0),"x","")</f>
        <v/>
      </c>
      <c r="D77" s="165" t="str">
        <f>IF(AND(LEN(Bang1!F69)&gt;0,Bang1!F69&gt;0,Bang1!$N69&gt;0),"x","")</f>
        <v>x</v>
      </c>
      <c r="E77" s="165" t="str">
        <f>IF(AND(LEN(Bang1!G69)&gt;0,Bang1!G69&gt;0,Bang1!$N69&gt;0),"x","")</f>
        <v>x</v>
      </c>
      <c r="F77" s="165" t="str">
        <f>IF(AND(LEN(Bang1!H69)&gt;0,Bang1!H69&gt;0,Bang1!$N69&gt;0),"x","")</f>
        <v>x</v>
      </c>
      <c r="G77" s="165" t="str">
        <f>IF(AND(LEN(Bang1!I69)&gt;0,Bang1!I69&gt;0,Bang1!$N69&gt;0),"x","")</f>
        <v>x</v>
      </c>
      <c r="H77" s="165" t="str">
        <f>IF(AND(LEN(Bang1!J69)&gt;0,Bang1!J69&gt;0,Bang1!$N69&gt;0),"x","")</f>
        <v>x</v>
      </c>
      <c r="I77" s="165" t="str">
        <f>IF(AND(LEN(Bang1!K69)&gt;0,Bang1!K69&gt;0,Bang1!$N69&gt;0),"x","")</f>
        <v>x</v>
      </c>
      <c r="J77" s="165" t="str">
        <f>IF(AND(LEN(Bang1!L69)&gt;0,Bang1!L69&gt;0,Bang1!$N69&gt;0),"x","")</f>
        <v>x</v>
      </c>
      <c r="K77" s="165">
        <f t="shared" si="1"/>
        <v>7</v>
      </c>
    </row>
    <row r="78" spans="1:11" s="148" customFormat="1" ht="9.6" customHeight="1" x14ac:dyDescent="0.2">
      <c r="A78" s="164">
        <f>Bang1!A70</f>
        <v>64</v>
      </c>
      <c r="B78" s="165" t="str">
        <f>IF(AND(LEN(Bang1!D70)&gt;0,Bang1!D70&gt;0,Bang1!$N70&gt;0),"x","")</f>
        <v/>
      </c>
      <c r="C78" s="165" t="str">
        <f>IF(AND(LEN(Bang1!E70)&gt;0,Bang1!E70&gt;0,Bang1!$N70&gt;0),"x","")</f>
        <v/>
      </c>
      <c r="D78" s="165" t="str">
        <f>IF(AND(LEN(Bang1!F70)&gt;0,Bang1!F70&gt;0,Bang1!$N70&gt;0),"x","")</f>
        <v/>
      </c>
      <c r="E78" s="165" t="str">
        <f>IF(AND(LEN(Bang1!G70)&gt;0,Bang1!G70&gt;0,Bang1!$N70&gt;0),"x","")</f>
        <v>x</v>
      </c>
      <c r="F78" s="165" t="str">
        <f>IF(AND(LEN(Bang1!H70)&gt;0,Bang1!H70&gt;0,Bang1!$N70&gt;0),"x","")</f>
        <v>x</v>
      </c>
      <c r="G78" s="165" t="str">
        <f>IF(AND(LEN(Bang1!I70)&gt;0,Bang1!I70&gt;0,Bang1!$N70&gt;0),"x","")</f>
        <v>x</v>
      </c>
      <c r="H78" s="165" t="str">
        <f>IF(AND(LEN(Bang1!J70)&gt;0,Bang1!J70&gt;0,Bang1!$N70&gt;0),"x","")</f>
        <v>x</v>
      </c>
      <c r="I78" s="165" t="str">
        <f>IF(AND(LEN(Bang1!K70)&gt;0,Bang1!K70&gt;0,Bang1!$N70&gt;0),"x","")</f>
        <v>x</v>
      </c>
      <c r="J78" s="165" t="str">
        <f>IF(AND(LEN(Bang1!L70)&gt;0,Bang1!L70&gt;0,Bang1!$N70&gt;0),"x","")</f>
        <v>x</v>
      </c>
      <c r="K78" s="165">
        <f t="shared" si="1"/>
        <v>6</v>
      </c>
    </row>
    <row r="79" spans="1:11" s="148" customFormat="1" ht="9.6" customHeight="1" x14ac:dyDescent="0.2">
      <c r="A79" s="164">
        <f>Bang1!A71</f>
        <v>65</v>
      </c>
      <c r="B79" s="165" t="str">
        <f>IF(AND(LEN(Bang1!D71)&gt;0,Bang1!D71&gt;0,Bang1!$N71&gt;0),"x","")</f>
        <v/>
      </c>
      <c r="C79" s="165" t="str">
        <f>IF(AND(LEN(Bang1!E71)&gt;0,Bang1!E71&gt;0,Bang1!$N71&gt;0),"x","")</f>
        <v/>
      </c>
      <c r="D79" s="165" t="str">
        <f>IF(AND(LEN(Bang1!F71)&gt;0,Bang1!F71&gt;0,Bang1!$N71&gt;0),"x","")</f>
        <v/>
      </c>
      <c r="E79" s="165" t="str">
        <f>IF(AND(LEN(Bang1!G71)&gt;0,Bang1!G71&gt;0,Bang1!$N71&gt;0),"x","")</f>
        <v/>
      </c>
      <c r="F79" s="165" t="str">
        <f>IF(AND(LEN(Bang1!H71)&gt;0,Bang1!H71&gt;0,Bang1!$N71&gt;0),"x","")</f>
        <v>x</v>
      </c>
      <c r="G79" s="165" t="str">
        <f>IF(AND(LEN(Bang1!I71)&gt;0,Bang1!I71&gt;0,Bang1!$N71&gt;0),"x","")</f>
        <v>x</v>
      </c>
      <c r="H79" s="165" t="str">
        <f>IF(AND(LEN(Bang1!J71)&gt;0,Bang1!J71&gt;0,Bang1!$N71&gt;0),"x","")</f>
        <v>x</v>
      </c>
      <c r="I79" s="165" t="str">
        <f>IF(AND(LEN(Bang1!K71)&gt;0,Bang1!K71&gt;0,Bang1!$N71&gt;0),"x","")</f>
        <v>x</v>
      </c>
      <c r="J79" s="165" t="str">
        <f>IF(AND(LEN(Bang1!L71)&gt;0,Bang1!L71&gt;0,Bang1!$N71&gt;0),"x","")</f>
        <v>x</v>
      </c>
      <c r="K79" s="165">
        <f t="shared" si="1"/>
        <v>5</v>
      </c>
    </row>
    <row r="80" spans="1:11" s="148" customFormat="1" ht="9.6" customHeight="1" x14ac:dyDescent="0.2">
      <c r="A80" s="164">
        <f>Bang1!A72</f>
        <v>66</v>
      </c>
      <c r="B80" s="165" t="str">
        <f>IF(AND(LEN(Bang1!D72)&gt;0,Bang1!D72&gt;0,Bang1!$N72&gt;0),"x","")</f>
        <v/>
      </c>
      <c r="C80" s="165" t="str">
        <f>IF(AND(LEN(Bang1!E72)&gt;0,Bang1!E72&gt;0,Bang1!$N72&gt;0),"x","")</f>
        <v/>
      </c>
      <c r="D80" s="165" t="str">
        <f>IF(AND(LEN(Bang1!F72)&gt;0,Bang1!F72&gt;0,Bang1!$N72&gt;0),"x","")</f>
        <v/>
      </c>
      <c r="E80" s="165" t="str">
        <f>IF(AND(LEN(Bang1!G72)&gt;0,Bang1!G72&gt;0,Bang1!$N72&gt;0),"x","")</f>
        <v/>
      </c>
      <c r="F80" s="165" t="str">
        <f>IF(AND(LEN(Bang1!H72)&gt;0,Bang1!H72&gt;0,Bang1!$N72&gt;0),"x","")</f>
        <v/>
      </c>
      <c r="G80" s="165" t="str">
        <f>IF(AND(LEN(Bang1!I72)&gt;0,Bang1!I72&gt;0,Bang1!$N72&gt;0),"x","")</f>
        <v/>
      </c>
      <c r="H80" s="165" t="str">
        <f>IF(AND(LEN(Bang1!J72)&gt;0,Bang1!J72&gt;0,Bang1!$N72&gt;0),"x","")</f>
        <v>x</v>
      </c>
      <c r="I80" s="165" t="str">
        <f>IF(AND(LEN(Bang1!K72)&gt;0,Bang1!K72&gt;0,Bang1!$N72&gt;0),"x","")</f>
        <v>x</v>
      </c>
      <c r="J80" s="165" t="str">
        <f>IF(AND(LEN(Bang1!L72)&gt;0,Bang1!L72&gt;0,Bang1!$N72&gt;0),"x","")</f>
        <v>x</v>
      </c>
      <c r="K80" s="165">
        <f t="shared" ref="K80:K143" si="2">COUNTIF(B80:J80,"x")</f>
        <v>3</v>
      </c>
    </row>
    <row r="81" spans="1:11" s="148" customFormat="1" ht="9.6" customHeight="1" x14ac:dyDescent="0.2">
      <c r="A81" s="164">
        <f>Bang1!A73</f>
        <v>67</v>
      </c>
      <c r="B81" s="165" t="str">
        <f>IF(AND(LEN(Bang1!D73)&gt;0,Bang1!D73&gt;0,Bang1!$N73&gt;0),"x","")</f>
        <v/>
      </c>
      <c r="C81" s="165" t="str">
        <f>IF(AND(LEN(Bang1!E73)&gt;0,Bang1!E73&gt;0,Bang1!$N73&gt;0),"x","")</f>
        <v/>
      </c>
      <c r="D81" s="165" t="str">
        <f>IF(AND(LEN(Bang1!F73)&gt;0,Bang1!F73&gt;0,Bang1!$N73&gt;0),"x","")</f>
        <v/>
      </c>
      <c r="E81" s="165" t="str">
        <f>IF(AND(LEN(Bang1!G73)&gt;0,Bang1!G73&gt;0,Bang1!$N73&gt;0),"x","")</f>
        <v/>
      </c>
      <c r="F81" s="165" t="str">
        <f>IF(AND(LEN(Bang1!H73)&gt;0,Bang1!H73&gt;0,Bang1!$N73&gt;0),"x","")</f>
        <v/>
      </c>
      <c r="G81" s="165" t="str">
        <f>IF(AND(LEN(Bang1!I73)&gt;0,Bang1!I73&gt;0,Bang1!$N73&gt;0),"x","")</f>
        <v/>
      </c>
      <c r="H81" s="165" t="str">
        <f>IF(AND(LEN(Bang1!J73)&gt;0,Bang1!J73&gt;0,Bang1!$N73&gt;0),"x","")</f>
        <v/>
      </c>
      <c r="I81" s="165" t="str">
        <f>IF(AND(LEN(Bang1!K73)&gt;0,Bang1!K73&gt;0,Bang1!$N73&gt;0),"x","")</f>
        <v>x</v>
      </c>
      <c r="J81" s="165" t="str">
        <f>IF(AND(LEN(Bang1!L73)&gt;0,Bang1!L73&gt;0,Bang1!$N73&gt;0),"x","")</f>
        <v>x</v>
      </c>
      <c r="K81" s="165">
        <f t="shared" si="2"/>
        <v>2</v>
      </c>
    </row>
    <row r="82" spans="1:11" s="148" customFormat="1" ht="9.6" customHeight="1" x14ac:dyDescent="0.2">
      <c r="A82" s="164">
        <f>Bang1!A74</f>
        <v>68</v>
      </c>
      <c r="B82" s="165" t="str">
        <f>IF(AND(LEN(Bang1!D74)&gt;0,Bang1!D74&gt;0,Bang1!$N74&gt;0),"x","")</f>
        <v/>
      </c>
      <c r="C82" s="165" t="str">
        <f>IF(AND(LEN(Bang1!E74)&gt;0,Bang1!E74&gt;0,Bang1!$N74&gt;0),"x","")</f>
        <v/>
      </c>
      <c r="D82" s="165" t="str">
        <f>IF(AND(LEN(Bang1!F74)&gt;0,Bang1!F74&gt;0,Bang1!$N74&gt;0),"x","")</f>
        <v/>
      </c>
      <c r="E82" s="165" t="str">
        <f>IF(AND(LEN(Bang1!G74)&gt;0,Bang1!G74&gt;0,Bang1!$N74&gt;0),"x","")</f>
        <v/>
      </c>
      <c r="F82" s="165" t="str">
        <f>IF(AND(LEN(Bang1!H74)&gt;0,Bang1!H74&gt;0,Bang1!$N74&gt;0),"x","")</f>
        <v/>
      </c>
      <c r="G82" s="165" t="str">
        <f>IF(AND(LEN(Bang1!I74)&gt;0,Bang1!I74&gt;0,Bang1!$N74&gt;0),"x","")</f>
        <v/>
      </c>
      <c r="H82" s="165" t="str">
        <f>IF(AND(LEN(Bang1!J74)&gt;0,Bang1!J74&gt;0,Bang1!$N74&gt;0),"x","")</f>
        <v/>
      </c>
      <c r="I82" s="165" t="str">
        <f>IF(AND(LEN(Bang1!K74)&gt;0,Bang1!K74&gt;0,Bang1!$N74&gt;0),"x","")</f>
        <v/>
      </c>
      <c r="J82" s="165" t="str">
        <f>IF(AND(LEN(Bang1!L74)&gt;0,Bang1!L74&gt;0,Bang1!$N74&gt;0),"x","")</f>
        <v>x</v>
      </c>
      <c r="K82" s="165">
        <f t="shared" si="2"/>
        <v>1</v>
      </c>
    </row>
    <row r="83" spans="1:11" s="148" customFormat="1" ht="9.6" customHeight="1" x14ac:dyDescent="0.2">
      <c r="A83" s="164">
        <f>Bang1!A75</f>
        <v>69</v>
      </c>
      <c r="B83" s="165" t="str">
        <f>IF(AND(LEN(Bang1!D75)&gt;0,Bang1!D75&gt;0,Bang1!$N75&gt;0),"x","")</f>
        <v/>
      </c>
      <c r="C83" s="165" t="str">
        <f>IF(AND(LEN(Bang1!E75)&gt;0,Bang1!E75&gt;0,Bang1!$N75&gt;0),"x","")</f>
        <v/>
      </c>
      <c r="D83" s="165" t="str">
        <f>IF(AND(LEN(Bang1!F75)&gt;0,Bang1!F75&gt;0,Bang1!$N75&gt;0),"x","")</f>
        <v/>
      </c>
      <c r="E83" s="165" t="str">
        <f>IF(AND(LEN(Bang1!G75)&gt;0,Bang1!G75&gt;0,Bang1!$N75&gt;0),"x","")</f>
        <v/>
      </c>
      <c r="F83" s="165" t="str">
        <f>IF(AND(LEN(Bang1!H75)&gt;0,Bang1!H75&gt;0,Bang1!$N75&gt;0),"x","")</f>
        <v/>
      </c>
      <c r="G83" s="165" t="str">
        <f>IF(AND(LEN(Bang1!I75)&gt;0,Bang1!I75&gt;0,Bang1!$N75&gt;0),"x","")</f>
        <v/>
      </c>
      <c r="H83" s="165" t="str">
        <f>IF(AND(LEN(Bang1!J75)&gt;0,Bang1!J75&gt;0,Bang1!$N75&gt;0),"x","")</f>
        <v/>
      </c>
      <c r="I83" s="165" t="str">
        <f>IF(AND(LEN(Bang1!K75)&gt;0,Bang1!K75&gt;0,Bang1!$N75&gt;0),"x","")</f>
        <v/>
      </c>
      <c r="J83" s="165" t="str">
        <f>IF(AND(LEN(Bang1!L75)&gt;0,Bang1!L75&gt;0,Bang1!$N75&gt;0),"x","")</f>
        <v/>
      </c>
      <c r="K83" s="165">
        <f t="shared" si="2"/>
        <v>0</v>
      </c>
    </row>
    <row r="84" spans="1:11" s="148" customFormat="1" ht="9.6" customHeight="1" x14ac:dyDescent="0.2">
      <c r="A84" s="164">
        <f>Bang1!A76</f>
        <v>70</v>
      </c>
      <c r="B84" s="165" t="str">
        <f>IF(AND(LEN(Bang1!D76)&gt;0,Bang1!D76&gt;0,Bang1!$N76&gt;0),"x","")</f>
        <v/>
      </c>
      <c r="C84" s="165" t="str">
        <f>IF(AND(LEN(Bang1!E76)&gt;0,Bang1!E76&gt;0,Bang1!$N76&gt;0),"x","")</f>
        <v/>
      </c>
      <c r="D84" s="165" t="str">
        <f>IF(AND(LEN(Bang1!F76)&gt;0,Bang1!F76&gt;0,Bang1!$N76&gt;0),"x","")</f>
        <v>x</v>
      </c>
      <c r="E84" s="165" t="str">
        <f>IF(AND(LEN(Bang1!G76)&gt;0,Bang1!G76&gt;0,Bang1!$N76&gt;0),"x","")</f>
        <v>x</v>
      </c>
      <c r="F84" s="165" t="str">
        <f>IF(AND(LEN(Bang1!H76)&gt;0,Bang1!H76&gt;0,Bang1!$N76&gt;0),"x","")</f>
        <v>x</v>
      </c>
      <c r="G84" s="165" t="str">
        <f>IF(AND(LEN(Bang1!I76)&gt;0,Bang1!I76&gt;0,Bang1!$N76&gt;0),"x","")</f>
        <v>x</v>
      </c>
      <c r="H84" s="165" t="str">
        <f>IF(AND(LEN(Bang1!J76)&gt;0,Bang1!J76&gt;0,Bang1!$N76&gt;0),"x","")</f>
        <v>x</v>
      </c>
      <c r="I84" s="165" t="str">
        <f>IF(AND(LEN(Bang1!K76)&gt;0,Bang1!K76&gt;0,Bang1!$N76&gt;0),"x","")</f>
        <v>x</v>
      </c>
      <c r="J84" s="165" t="str">
        <f>IF(AND(LEN(Bang1!L76)&gt;0,Bang1!L76&gt;0,Bang1!$N76&gt;0),"x","")</f>
        <v>x</v>
      </c>
      <c r="K84" s="165">
        <f t="shared" si="2"/>
        <v>7</v>
      </c>
    </row>
    <row r="85" spans="1:11" s="148" customFormat="1" ht="9.6" customHeight="1" x14ac:dyDescent="0.2">
      <c r="A85" s="164">
        <f>Bang1!A77</f>
        <v>71</v>
      </c>
      <c r="B85" s="165" t="str">
        <f>IF(AND(LEN(Bang1!D77)&gt;0,Bang1!D77&gt;0,Bang1!$N77&gt;0),"x","")</f>
        <v/>
      </c>
      <c r="C85" s="165" t="str">
        <f>IF(AND(LEN(Bang1!E77)&gt;0,Bang1!E77&gt;0,Bang1!$N77&gt;0),"x","")</f>
        <v/>
      </c>
      <c r="D85" s="165" t="str">
        <f>IF(AND(LEN(Bang1!F77)&gt;0,Bang1!F77&gt;0,Bang1!$N77&gt;0),"x","")</f>
        <v/>
      </c>
      <c r="E85" s="165" t="str">
        <f>IF(AND(LEN(Bang1!G77)&gt;0,Bang1!G77&gt;0,Bang1!$N77&gt;0),"x","")</f>
        <v>x</v>
      </c>
      <c r="F85" s="165" t="str">
        <f>IF(AND(LEN(Bang1!H77)&gt;0,Bang1!H77&gt;0,Bang1!$N77&gt;0),"x","")</f>
        <v>x</v>
      </c>
      <c r="G85" s="165" t="str">
        <f>IF(AND(LEN(Bang1!I77)&gt;0,Bang1!I77&gt;0,Bang1!$N77&gt;0),"x","")</f>
        <v>x</v>
      </c>
      <c r="H85" s="165" t="str">
        <f>IF(AND(LEN(Bang1!J77)&gt;0,Bang1!J77&gt;0,Bang1!$N77&gt;0),"x","")</f>
        <v>x</v>
      </c>
      <c r="I85" s="165" t="str">
        <f>IF(AND(LEN(Bang1!K77)&gt;0,Bang1!K77&gt;0,Bang1!$N77&gt;0),"x","")</f>
        <v>x</v>
      </c>
      <c r="J85" s="165" t="str">
        <f>IF(AND(LEN(Bang1!L77)&gt;0,Bang1!L77&gt;0,Bang1!$N77&gt;0),"x","")</f>
        <v>x</v>
      </c>
      <c r="K85" s="165">
        <f t="shared" si="2"/>
        <v>6</v>
      </c>
    </row>
    <row r="86" spans="1:11" s="148" customFormat="1" ht="9.6" customHeight="1" x14ac:dyDescent="0.2">
      <c r="A86" s="164">
        <f>Bang1!A78</f>
        <v>72</v>
      </c>
      <c r="B86" s="165" t="str">
        <f>IF(AND(LEN(Bang1!D78)&gt;0,Bang1!D78&gt;0,Bang1!$N78&gt;0),"x","")</f>
        <v/>
      </c>
      <c r="C86" s="165" t="str">
        <f>IF(AND(LEN(Bang1!E78)&gt;0,Bang1!E78&gt;0,Bang1!$N78&gt;0),"x","")</f>
        <v/>
      </c>
      <c r="D86" s="165" t="str">
        <f>IF(AND(LEN(Bang1!F78)&gt;0,Bang1!F78&gt;0,Bang1!$N78&gt;0),"x","")</f>
        <v/>
      </c>
      <c r="E86" s="165" t="str">
        <f>IF(AND(LEN(Bang1!G78)&gt;0,Bang1!G78&gt;0,Bang1!$N78&gt;0),"x","")</f>
        <v/>
      </c>
      <c r="F86" s="165" t="str">
        <f>IF(AND(LEN(Bang1!H78)&gt;0,Bang1!H78&gt;0,Bang1!$N78&gt;0),"x","")</f>
        <v>x</v>
      </c>
      <c r="G86" s="165" t="str">
        <f>IF(AND(LEN(Bang1!I78)&gt;0,Bang1!I78&gt;0,Bang1!$N78&gt;0),"x","")</f>
        <v>x</v>
      </c>
      <c r="H86" s="165" t="str">
        <f>IF(AND(LEN(Bang1!J78)&gt;0,Bang1!J78&gt;0,Bang1!$N78&gt;0),"x","")</f>
        <v>x</v>
      </c>
      <c r="I86" s="165" t="str">
        <f>IF(AND(LEN(Bang1!K78)&gt;0,Bang1!K78&gt;0,Bang1!$N78&gt;0),"x","")</f>
        <v>x</v>
      </c>
      <c r="J86" s="165" t="str">
        <f>IF(AND(LEN(Bang1!L78)&gt;0,Bang1!L78&gt;0,Bang1!$N78&gt;0),"x","")</f>
        <v>x</v>
      </c>
      <c r="K86" s="165">
        <f t="shared" si="2"/>
        <v>5</v>
      </c>
    </row>
    <row r="87" spans="1:11" s="148" customFormat="1" ht="9.6" customHeight="1" x14ac:dyDescent="0.2">
      <c r="A87" s="164">
        <f>Bang1!A79</f>
        <v>73</v>
      </c>
      <c r="B87" s="165" t="str">
        <f>IF(AND(LEN(Bang1!D79)&gt;0,Bang1!D79&gt;0,Bang1!$N79&gt;0),"x","")</f>
        <v/>
      </c>
      <c r="C87" s="165" t="str">
        <f>IF(AND(LEN(Bang1!E79)&gt;0,Bang1!E79&gt;0,Bang1!$N79&gt;0),"x","")</f>
        <v/>
      </c>
      <c r="D87" s="165" t="str">
        <f>IF(AND(LEN(Bang1!F79)&gt;0,Bang1!F79&gt;0,Bang1!$N79&gt;0),"x","")</f>
        <v/>
      </c>
      <c r="E87" s="165" t="str">
        <f>IF(AND(LEN(Bang1!G79)&gt;0,Bang1!G79&gt;0,Bang1!$N79&gt;0),"x","")</f>
        <v/>
      </c>
      <c r="F87" s="165" t="str">
        <f>IF(AND(LEN(Bang1!H79)&gt;0,Bang1!H79&gt;0,Bang1!$N79&gt;0),"x","")</f>
        <v/>
      </c>
      <c r="G87" s="165" t="str">
        <f>IF(AND(LEN(Bang1!I79)&gt;0,Bang1!I79&gt;0,Bang1!$N79&gt;0),"x","")</f>
        <v/>
      </c>
      <c r="H87" s="165" t="str">
        <f>IF(AND(LEN(Bang1!J79)&gt;0,Bang1!J79&gt;0,Bang1!$N79&gt;0),"x","")</f>
        <v>x</v>
      </c>
      <c r="I87" s="165" t="str">
        <f>IF(AND(LEN(Bang1!K79)&gt;0,Bang1!K79&gt;0,Bang1!$N79&gt;0),"x","")</f>
        <v>x</v>
      </c>
      <c r="J87" s="165" t="str">
        <f>IF(AND(LEN(Bang1!L79)&gt;0,Bang1!L79&gt;0,Bang1!$N79&gt;0),"x","")</f>
        <v>x</v>
      </c>
      <c r="K87" s="165">
        <f t="shared" si="2"/>
        <v>3</v>
      </c>
    </row>
    <row r="88" spans="1:11" s="148" customFormat="1" ht="9.6" customHeight="1" x14ac:dyDescent="0.2">
      <c r="A88" s="164">
        <f>Bang1!A80</f>
        <v>74</v>
      </c>
      <c r="B88" s="165" t="str">
        <f>IF(AND(LEN(Bang1!D80)&gt;0,Bang1!D80&gt;0,Bang1!$N80&gt;0),"x","")</f>
        <v/>
      </c>
      <c r="C88" s="165" t="str">
        <f>IF(AND(LEN(Bang1!E80)&gt;0,Bang1!E80&gt;0,Bang1!$N80&gt;0),"x","")</f>
        <v/>
      </c>
      <c r="D88" s="165" t="str">
        <f>IF(AND(LEN(Bang1!F80)&gt;0,Bang1!F80&gt;0,Bang1!$N80&gt;0),"x","")</f>
        <v/>
      </c>
      <c r="E88" s="165" t="str">
        <f>IF(AND(LEN(Bang1!G80)&gt;0,Bang1!G80&gt;0,Bang1!$N80&gt;0),"x","")</f>
        <v/>
      </c>
      <c r="F88" s="165" t="str">
        <f>IF(AND(LEN(Bang1!H80)&gt;0,Bang1!H80&gt;0,Bang1!$N80&gt;0),"x","")</f>
        <v/>
      </c>
      <c r="G88" s="165" t="str">
        <f>IF(AND(LEN(Bang1!I80)&gt;0,Bang1!I80&gt;0,Bang1!$N80&gt;0),"x","")</f>
        <v/>
      </c>
      <c r="H88" s="165" t="str">
        <f>IF(AND(LEN(Bang1!J80)&gt;0,Bang1!J80&gt;0,Bang1!$N80&gt;0),"x","")</f>
        <v/>
      </c>
      <c r="I88" s="165" t="str">
        <f>IF(AND(LEN(Bang1!K80)&gt;0,Bang1!K80&gt;0,Bang1!$N80&gt;0),"x","")</f>
        <v>x</v>
      </c>
      <c r="J88" s="165" t="str">
        <f>IF(AND(LEN(Bang1!L80)&gt;0,Bang1!L80&gt;0,Bang1!$N80&gt;0),"x","")</f>
        <v>x</v>
      </c>
      <c r="K88" s="165">
        <f t="shared" si="2"/>
        <v>2</v>
      </c>
    </row>
    <row r="89" spans="1:11" s="148" customFormat="1" ht="9.6" customHeight="1" x14ac:dyDescent="0.2">
      <c r="A89" s="164">
        <f>Bang1!A81</f>
        <v>75</v>
      </c>
      <c r="B89" s="165" t="str">
        <f>IF(AND(LEN(Bang1!D81)&gt;0,Bang1!D81&gt;0,Bang1!$N81&gt;0),"x","")</f>
        <v/>
      </c>
      <c r="C89" s="165" t="str">
        <f>IF(AND(LEN(Bang1!E81)&gt;0,Bang1!E81&gt;0,Bang1!$N81&gt;0),"x","")</f>
        <v/>
      </c>
      <c r="D89" s="165" t="str">
        <f>IF(AND(LEN(Bang1!F81)&gt;0,Bang1!F81&gt;0,Bang1!$N81&gt;0),"x","")</f>
        <v/>
      </c>
      <c r="E89" s="165" t="str">
        <f>IF(AND(LEN(Bang1!G81)&gt;0,Bang1!G81&gt;0,Bang1!$N81&gt;0),"x","")</f>
        <v/>
      </c>
      <c r="F89" s="165" t="str">
        <f>IF(AND(LEN(Bang1!H81)&gt;0,Bang1!H81&gt;0,Bang1!$N81&gt;0),"x","")</f>
        <v/>
      </c>
      <c r="G89" s="165" t="str">
        <f>IF(AND(LEN(Bang1!I81)&gt;0,Bang1!I81&gt;0,Bang1!$N81&gt;0),"x","")</f>
        <v/>
      </c>
      <c r="H89" s="165" t="str">
        <f>IF(AND(LEN(Bang1!J81)&gt;0,Bang1!J81&gt;0,Bang1!$N81&gt;0),"x","")</f>
        <v/>
      </c>
      <c r="I89" s="165" t="str">
        <f>IF(AND(LEN(Bang1!K81)&gt;0,Bang1!K81&gt;0,Bang1!$N81&gt;0),"x","")</f>
        <v/>
      </c>
      <c r="J89" s="165" t="str">
        <f>IF(AND(LEN(Bang1!L81)&gt;0,Bang1!L81&gt;0,Bang1!$N81&gt;0),"x","")</f>
        <v>x</v>
      </c>
      <c r="K89" s="165">
        <f t="shared" si="2"/>
        <v>1</v>
      </c>
    </row>
    <row r="90" spans="1:11" s="148" customFormat="1" ht="9.6" customHeight="1" x14ac:dyDescent="0.2">
      <c r="A90" s="164">
        <f>Bang1!A82</f>
        <v>76</v>
      </c>
      <c r="B90" s="165" t="str">
        <f>IF(AND(LEN(Bang1!D82)&gt;0,Bang1!D82&gt;0,Bang1!$N82&gt;0),"x","")</f>
        <v/>
      </c>
      <c r="C90" s="165" t="str">
        <f>IF(AND(LEN(Bang1!E82)&gt;0,Bang1!E82&gt;0,Bang1!$N82&gt;0),"x","")</f>
        <v/>
      </c>
      <c r="D90" s="165" t="str">
        <f>IF(AND(LEN(Bang1!F82)&gt;0,Bang1!F82&gt;0,Bang1!$N82&gt;0),"x","")</f>
        <v/>
      </c>
      <c r="E90" s="165" t="str">
        <f>IF(AND(LEN(Bang1!G82)&gt;0,Bang1!G82&gt;0,Bang1!$N82&gt;0),"x","")</f>
        <v/>
      </c>
      <c r="F90" s="165" t="str">
        <f>IF(AND(LEN(Bang1!H82)&gt;0,Bang1!H82&gt;0,Bang1!$N82&gt;0),"x","")</f>
        <v/>
      </c>
      <c r="G90" s="165" t="str">
        <f>IF(AND(LEN(Bang1!I82)&gt;0,Bang1!I82&gt;0,Bang1!$N82&gt;0),"x","")</f>
        <v/>
      </c>
      <c r="H90" s="165" t="str">
        <f>IF(AND(LEN(Bang1!J82)&gt;0,Bang1!J82&gt;0,Bang1!$N82&gt;0),"x","")</f>
        <v/>
      </c>
      <c r="I90" s="165" t="str">
        <f>IF(AND(LEN(Bang1!K82)&gt;0,Bang1!K82&gt;0,Bang1!$N82&gt;0),"x","")</f>
        <v/>
      </c>
      <c r="J90" s="165" t="str">
        <f>IF(AND(LEN(Bang1!L82)&gt;0,Bang1!L82&gt;0,Bang1!$N82&gt;0),"x","")</f>
        <v/>
      </c>
      <c r="K90" s="165">
        <f t="shared" si="2"/>
        <v>0</v>
      </c>
    </row>
    <row r="91" spans="1:11" s="148" customFormat="1" ht="9.6" customHeight="1" x14ac:dyDescent="0.2">
      <c r="A91" s="164">
        <f>Bang1!A83</f>
        <v>77</v>
      </c>
      <c r="B91" s="165" t="str">
        <f>IF(AND(LEN(Bang1!D83)&gt;0,Bang1!D83&gt;0,Bang1!$N83&gt;0),"x","")</f>
        <v/>
      </c>
      <c r="C91" s="165" t="str">
        <f>IF(AND(LEN(Bang1!E83)&gt;0,Bang1!E83&gt;0,Bang1!$N83&gt;0),"x","")</f>
        <v/>
      </c>
      <c r="D91" s="165" t="str">
        <f>IF(AND(LEN(Bang1!F83)&gt;0,Bang1!F83&gt;0,Bang1!$N83&gt;0),"x","")</f>
        <v>x</v>
      </c>
      <c r="E91" s="165" t="str">
        <f>IF(AND(LEN(Bang1!G83)&gt;0,Bang1!G83&gt;0,Bang1!$N83&gt;0),"x","")</f>
        <v>x</v>
      </c>
      <c r="F91" s="165" t="str">
        <f>IF(AND(LEN(Bang1!H83)&gt;0,Bang1!H83&gt;0,Bang1!$N83&gt;0),"x","")</f>
        <v>x</v>
      </c>
      <c r="G91" s="165" t="str">
        <f>IF(AND(LEN(Bang1!I83)&gt;0,Bang1!I83&gt;0,Bang1!$N83&gt;0),"x","")</f>
        <v>x</v>
      </c>
      <c r="H91" s="165" t="str">
        <f>IF(AND(LEN(Bang1!J83)&gt;0,Bang1!J83&gt;0,Bang1!$N83&gt;0),"x","")</f>
        <v>x</v>
      </c>
      <c r="I91" s="165" t="str">
        <f>IF(AND(LEN(Bang1!K83)&gt;0,Bang1!K83&gt;0,Bang1!$N83&gt;0),"x","")</f>
        <v>x</v>
      </c>
      <c r="J91" s="165" t="str">
        <f>IF(AND(LEN(Bang1!L83)&gt;0,Bang1!L83&gt;0,Bang1!$N83&gt;0),"x","")</f>
        <v>x</v>
      </c>
      <c r="K91" s="165">
        <f t="shared" si="2"/>
        <v>7</v>
      </c>
    </row>
    <row r="92" spans="1:11" s="148" customFormat="1" ht="9.6" customHeight="1" x14ac:dyDescent="0.2">
      <c r="A92" s="164">
        <f>Bang1!A84</f>
        <v>78</v>
      </c>
      <c r="B92" s="165" t="str">
        <f>IF(AND(LEN(Bang1!D84)&gt;0,Bang1!D84&gt;0,Bang1!$N84&gt;0),"x","")</f>
        <v/>
      </c>
      <c r="C92" s="165" t="str">
        <f>IF(AND(LEN(Bang1!E84)&gt;0,Bang1!E84&gt;0,Bang1!$N84&gt;0),"x","")</f>
        <v/>
      </c>
      <c r="D92" s="165" t="str">
        <f>IF(AND(LEN(Bang1!F84)&gt;0,Bang1!F84&gt;0,Bang1!$N84&gt;0),"x","")</f>
        <v/>
      </c>
      <c r="E92" s="165" t="str">
        <f>IF(AND(LEN(Bang1!G84)&gt;0,Bang1!G84&gt;0,Bang1!$N84&gt;0),"x","")</f>
        <v>x</v>
      </c>
      <c r="F92" s="165" t="str">
        <f>IF(AND(LEN(Bang1!H84)&gt;0,Bang1!H84&gt;0,Bang1!$N84&gt;0),"x","")</f>
        <v>x</v>
      </c>
      <c r="G92" s="165" t="str">
        <f>IF(AND(LEN(Bang1!I84)&gt;0,Bang1!I84&gt;0,Bang1!$N84&gt;0),"x","")</f>
        <v>x</v>
      </c>
      <c r="H92" s="165" t="str">
        <f>IF(AND(LEN(Bang1!J84)&gt;0,Bang1!J84&gt;0,Bang1!$N84&gt;0),"x","")</f>
        <v>x</v>
      </c>
      <c r="I92" s="165" t="str">
        <f>IF(AND(LEN(Bang1!K84)&gt;0,Bang1!K84&gt;0,Bang1!$N84&gt;0),"x","")</f>
        <v>x</v>
      </c>
      <c r="J92" s="165" t="str">
        <f>IF(AND(LEN(Bang1!L84)&gt;0,Bang1!L84&gt;0,Bang1!$N84&gt;0),"x","")</f>
        <v>x</v>
      </c>
      <c r="K92" s="165">
        <f t="shared" si="2"/>
        <v>6</v>
      </c>
    </row>
    <row r="93" spans="1:11" s="148" customFormat="1" ht="9.6" customHeight="1" x14ac:dyDescent="0.2">
      <c r="A93" s="164">
        <f>Bang1!A85</f>
        <v>79</v>
      </c>
      <c r="B93" s="165" t="str">
        <f>IF(AND(LEN(Bang1!D85)&gt;0,Bang1!D85&gt;0,Bang1!$N85&gt;0),"x","")</f>
        <v/>
      </c>
      <c r="C93" s="165" t="str">
        <f>IF(AND(LEN(Bang1!E85)&gt;0,Bang1!E85&gt;0,Bang1!$N85&gt;0),"x","")</f>
        <v/>
      </c>
      <c r="D93" s="165" t="str">
        <f>IF(AND(LEN(Bang1!F85)&gt;0,Bang1!F85&gt;0,Bang1!$N85&gt;0),"x","")</f>
        <v/>
      </c>
      <c r="E93" s="165" t="str">
        <f>IF(AND(LEN(Bang1!G85)&gt;0,Bang1!G85&gt;0,Bang1!$N85&gt;0),"x","")</f>
        <v/>
      </c>
      <c r="F93" s="165" t="str">
        <f>IF(AND(LEN(Bang1!H85)&gt;0,Bang1!H85&gt;0,Bang1!$N85&gt;0),"x","")</f>
        <v>x</v>
      </c>
      <c r="G93" s="165" t="str">
        <f>IF(AND(LEN(Bang1!I85)&gt;0,Bang1!I85&gt;0,Bang1!$N85&gt;0),"x","")</f>
        <v>x</v>
      </c>
      <c r="H93" s="165" t="str">
        <f>IF(AND(LEN(Bang1!J85)&gt;0,Bang1!J85&gt;0,Bang1!$N85&gt;0),"x","")</f>
        <v>x</v>
      </c>
      <c r="I93" s="165" t="str">
        <f>IF(AND(LEN(Bang1!K85)&gt;0,Bang1!K85&gt;0,Bang1!$N85&gt;0),"x","")</f>
        <v>x</v>
      </c>
      <c r="J93" s="165" t="str">
        <f>IF(AND(LEN(Bang1!L85)&gt;0,Bang1!L85&gt;0,Bang1!$N85&gt;0),"x","")</f>
        <v>x</v>
      </c>
      <c r="K93" s="165">
        <f t="shared" si="2"/>
        <v>5</v>
      </c>
    </row>
    <row r="94" spans="1:11" s="148" customFormat="1" ht="9.6" customHeight="1" x14ac:dyDescent="0.2">
      <c r="A94" s="164">
        <f>Bang1!A86</f>
        <v>80</v>
      </c>
      <c r="B94" s="165" t="str">
        <f>IF(AND(LEN(Bang1!D86)&gt;0,Bang1!D86&gt;0,Bang1!$N86&gt;0),"x","")</f>
        <v/>
      </c>
      <c r="C94" s="165" t="str">
        <f>IF(AND(LEN(Bang1!E86)&gt;0,Bang1!E86&gt;0,Bang1!$N86&gt;0),"x","")</f>
        <v/>
      </c>
      <c r="D94" s="165" t="str">
        <f>IF(AND(LEN(Bang1!F86)&gt;0,Bang1!F86&gt;0,Bang1!$N86&gt;0),"x","")</f>
        <v/>
      </c>
      <c r="E94" s="165" t="str">
        <f>IF(AND(LEN(Bang1!G86)&gt;0,Bang1!G86&gt;0,Bang1!$N86&gt;0),"x","")</f>
        <v/>
      </c>
      <c r="F94" s="165" t="str">
        <f>IF(AND(LEN(Bang1!H86)&gt;0,Bang1!H86&gt;0,Bang1!$N86&gt;0),"x","")</f>
        <v/>
      </c>
      <c r="G94" s="165" t="str">
        <f>IF(AND(LEN(Bang1!I86)&gt;0,Bang1!I86&gt;0,Bang1!$N86&gt;0),"x","")</f>
        <v/>
      </c>
      <c r="H94" s="165" t="str">
        <f>IF(AND(LEN(Bang1!J86)&gt;0,Bang1!J86&gt;0,Bang1!$N86&gt;0),"x","")</f>
        <v>x</v>
      </c>
      <c r="I94" s="165" t="str">
        <f>IF(AND(LEN(Bang1!K86)&gt;0,Bang1!K86&gt;0,Bang1!$N86&gt;0),"x","")</f>
        <v>x</v>
      </c>
      <c r="J94" s="165" t="str">
        <f>IF(AND(LEN(Bang1!L86)&gt;0,Bang1!L86&gt;0,Bang1!$N86&gt;0),"x","")</f>
        <v>x</v>
      </c>
      <c r="K94" s="165">
        <f t="shared" si="2"/>
        <v>3</v>
      </c>
    </row>
    <row r="95" spans="1:11" s="148" customFormat="1" ht="9.6" customHeight="1" x14ac:dyDescent="0.2">
      <c r="A95" s="164">
        <f>Bang1!A87</f>
        <v>81</v>
      </c>
      <c r="B95" s="165" t="str">
        <f>IF(AND(LEN(Bang1!D87)&gt;0,Bang1!D87&gt;0,Bang1!$N87&gt;0),"x","")</f>
        <v/>
      </c>
      <c r="C95" s="165" t="str">
        <f>IF(AND(LEN(Bang1!E87)&gt;0,Bang1!E87&gt;0,Bang1!$N87&gt;0),"x","")</f>
        <v/>
      </c>
      <c r="D95" s="165" t="str">
        <f>IF(AND(LEN(Bang1!F87)&gt;0,Bang1!F87&gt;0,Bang1!$N87&gt;0),"x","")</f>
        <v/>
      </c>
      <c r="E95" s="165" t="str">
        <f>IF(AND(LEN(Bang1!G87)&gt;0,Bang1!G87&gt;0,Bang1!$N87&gt;0),"x","")</f>
        <v/>
      </c>
      <c r="F95" s="165" t="str">
        <f>IF(AND(LEN(Bang1!H87)&gt;0,Bang1!H87&gt;0,Bang1!$N87&gt;0),"x","")</f>
        <v/>
      </c>
      <c r="G95" s="165" t="str">
        <f>IF(AND(LEN(Bang1!I87)&gt;0,Bang1!I87&gt;0,Bang1!$N87&gt;0),"x","")</f>
        <v/>
      </c>
      <c r="H95" s="165" t="str">
        <f>IF(AND(LEN(Bang1!J87)&gt;0,Bang1!J87&gt;0,Bang1!$N87&gt;0),"x","")</f>
        <v/>
      </c>
      <c r="I95" s="165" t="str">
        <f>IF(AND(LEN(Bang1!K87)&gt;0,Bang1!K87&gt;0,Bang1!$N87&gt;0),"x","")</f>
        <v>x</v>
      </c>
      <c r="J95" s="165" t="str">
        <f>IF(AND(LEN(Bang1!L87)&gt;0,Bang1!L87&gt;0,Bang1!$N87&gt;0),"x","")</f>
        <v>x</v>
      </c>
      <c r="K95" s="165">
        <f t="shared" si="2"/>
        <v>2</v>
      </c>
    </row>
    <row r="96" spans="1:11" s="148" customFormat="1" ht="9.6" customHeight="1" x14ac:dyDescent="0.2">
      <c r="A96" s="164">
        <f>Bang1!A88</f>
        <v>82</v>
      </c>
      <c r="B96" s="165" t="str">
        <f>IF(AND(LEN(Bang1!D88)&gt;0,Bang1!D88&gt;0,Bang1!$N88&gt;0),"x","")</f>
        <v/>
      </c>
      <c r="C96" s="165" t="str">
        <f>IF(AND(LEN(Bang1!E88)&gt;0,Bang1!E88&gt;0,Bang1!$N88&gt;0),"x","")</f>
        <v/>
      </c>
      <c r="D96" s="165" t="str">
        <f>IF(AND(LEN(Bang1!F88)&gt;0,Bang1!F88&gt;0,Bang1!$N88&gt;0),"x","")</f>
        <v/>
      </c>
      <c r="E96" s="165" t="str">
        <f>IF(AND(LEN(Bang1!G88)&gt;0,Bang1!G88&gt;0,Bang1!$N88&gt;0),"x","")</f>
        <v/>
      </c>
      <c r="F96" s="165" t="str">
        <f>IF(AND(LEN(Bang1!H88)&gt;0,Bang1!H88&gt;0,Bang1!$N88&gt;0),"x","")</f>
        <v/>
      </c>
      <c r="G96" s="165" t="str">
        <f>IF(AND(LEN(Bang1!I88)&gt;0,Bang1!I88&gt;0,Bang1!$N88&gt;0),"x","")</f>
        <v/>
      </c>
      <c r="H96" s="165" t="str">
        <f>IF(AND(LEN(Bang1!J88)&gt;0,Bang1!J88&gt;0,Bang1!$N88&gt;0),"x","")</f>
        <v/>
      </c>
      <c r="I96" s="165" t="str">
        <f>IF(AND(LEN(Bang1!K88)&gt;0,Bang1!K88&gt;0,Bang1!$N88&gt;0),"x","")</f>
        <v/>
      </c>
      <c r="J96" s="165" t="str">
        <f>IF(AND(LEN(Bang1!L88)&gt;0,Bang1!L88&gt;0,Bang1!$N88&gt;0),"x","")</f>
        <v>x</v>
      </c>
      <c r="K96" s="165">
        <f t="shared" si="2"/>
        <v>1</v>
      </c>
    </row>
    <row r="97" spans="1:11" s="148" customFormat="1" ht="9.6" customHeight="1" x14ac:dyDescent="0.2">
      <c r="A97" s="164">
        <f>Bang1!A89</f>
        <v>83</v>
      </c>
      <c r="B97" s="165" t="str">
        <f>IF(AND(LEN(Bang1!D89)&gt;0,Bang1!D89&gt;0,Bang1!$N89&gt;0),"x","")</f>
        <v/>
      </c>
      <c r="C97" s="165" t="str">
        <f>IF(AND(LEN(Bang1!E89)&gt;0,Bang1!E89&gt;0,Bang1!$N89&gt;0),"x","")</f>
        <v/>
      </c>
      <c r="D97" s="165" t="str">
        <f>IF(AND(LEN(Bang1!F89)&gt;0,Bang1!F89&gt;0,Bang1!$N89&gt;0),"x","")</f>
        <v/>
      </c>
      <c r="E97" s="165" t="str">
        <f>IF(AND(LEN(Bang1!G89)&gt;0,Bang1!G89&gt;0,Bang1!$N89&gt;0),"x","")</f>
        <v/>
      </c>
      <c r="F97" s="165" t="str">
        <f>IF(AND(LEN(Bang1!H89)&gt;0,Bang1!H89&gt;0,Bang1!$N89&gt;0),"x","")</f>
        <v/>
      </c>
      <c r="G97" s="165" t="str">
        <f>IF(AND(LEN(Bang1!I89)&gt;0,Bang1!I89&gt;0,Bang1!$N89&gt;0),"x","")</f>
        <v/>
      </c>
      <c r="H97" s="165" t="str">
        <f>IF(AND(LEN(Bang1!J89)&gt;0,Bang1!J89&gt;0,Bang1!$N89&gt;0),"x","")</f>
        <v/>
      </c>
      <c r="I97" s="165" t="str">
        <f>IF(AND(LEN(Bang1!K89)&gt;0,Bang1!K89&gt;0,Bang1!$N89&gt;0),"x","")</f>
        <v/>
      </c>
      <c r="J97" s="165" t="str">
        <f>IF(AND(LEN(Bang1!L89)&gt;0,Bang1!L89&gt;0,Bang1!$N89&gt;0),"x","")</f>
        <v/>
      </c>
      <c r="K97" s="165">
        <f t="shared" si="2"/>
        <v>0</v>
      </c>
    </row>
    <row r="98" spans="1:11" s="148" customFormat="1" ht="9.6" customHeight="1" x14ac:dyDescent="0.2">
      <c r="A98" s="164">
        <f>Bang1!A90</f>
        <v>84</v>
      </c>
      <c r="B98" s="165" t="str">
        <f>IF(AND(LEN(Bang1!D90)&gt;0,Bang1!D90&gt;0,Bang1!$N90&gt;0),"x","")</f>
        <v/>
      </c>
      <c r="C98" s="165" t="str">
        <f>IF(AND(LEN(Bang1!E90)&gt;0,Bang1!E90&gt;0,Bang1!$N90&gt;0),"x","")</f>
        <v/>
      </c>
      <c r="D98" s="165" t="str">
        <f>IF(AND(LEN(Bang1!F90)&gt;0,Bang1!F90&gt;0,Bang1!$N90&gt;0),"x","")</f>
        <v>x</v>
      </c>
      <c r="E98" s="165" t="str">
        <f>IF(AND(LEN(Bang1!G90)&gt;0,Bang1!G90&gt;0,Bang1!$N90&gt;0),"x","")</f>
        <v>x</v>
      </c>
      <c r="F98" s="165" t="str">
        <f>IF(AND(LEN(Bang1!H90)&gt;0,Bang1!H90&gt;0,Bang1!$N90&gt;0),"x","")</f>
        <v>x</v>
      </c>
      <c r="G98" s="165" t="str">
        <f>IF(AND(LEN(Bang1!I90)&gt;0,Bang1!I90&gt;0,Bang1!$N90&gt;0),"x","")</f>
        <v>x</v>
      </c>
      <c r="H98" s="165" t="str">
        <f>IF(AND(LEN(Bang1!J90)&gt;0,Bang1!J90&gt;0,Bang1!$N90&gt;0),"x","")</f>
        <v>x</v>
      </c>
      <c r="I98" s="165" t="str">
        <f>IF(AND(LEN(Bang1!K90)&gt;0,Bang1!K90&gt;0,Bang1!$N90&gt;0),"x","")</f>
        <v>x</v>
      </c>
      <c r="J98" s="165" t="str">
        <f>IF(AND(LEN(Bang1!L90)&gt;0,Bang1!L90&gt;0,Bang1!$N90&gt;0),"x","")</f>
        <v>x</v>
      </c>
      <c r="K98" s="165">
        <f t="shared" si="2"/>
        <v>7</v>
      </c>
    </row>
    <row r="99" spans="1:11" s="148" customFormat="1" ht="9.6" customHeight="1" x14ac:dyDescent="0.2">
      <c r="A99" s="164">
        <f>Bang1!A91</f>
        <v>85</v>
      </c>
      <c r="B99" s="165" t="str">
        <f>IF(AND(LEN(Bang1!D91)&gt;0,Bang1!D91&gt;0,Bang1!$N91&gt;0),"x","")</f>
        <v/>
      </c>
      <c r="C99" s="165" t="str">
        <f>IF(AND(LEN(Bang1!E91)&gt;0,Bang1!E91&gt;0,Bang1!$N91&gt;0),"x","")</f>
        <v/>
      </c>
      <c r="D99" s="165" t="str">
        <f>IF(AND(LEN(Bang1!F91)&gt;0,Bang1!F91&gt;0,Bang1!$N91&gt;0),"x","")</f>
        <v/>
      </c>
      <c r="E99" s="165" t="str">
        <f>IF(AND(LEN(Bang1!G91)&gt;0,Bang1!G91&gt;0,Bang1!$N91&gt;0),"x","")</f>
        <v>x</v>
      </c>
      <c r="F99" s="165" t="str">
        <f>IF(AND(LEN(Bang1!H91)&gt;0,Bang1!H91&gt;0,Bang1!$N91&gt;0),"x","")</f>
        <v>x</v>
      </c>
      <c r="G99" s="165" t="str">
        <f>IF(AND(LEN(Bang1!I91)&gt;0,Bang1!I91&gt;0,Bang1!$N91&gt;0),"x","")</f>
        <v>x</v>
      </c>
      <c r="H99" s="165" t="str">
        <f>IF(AND(LEN(Bang1!J91)&gt;0,Bang1!J91&gt;0,Bang1!$N91&gt;0),"x","")</f>
        <v>x</v>
      </c>
      <c r="I99" s="165" t="str">
        <f>IF(AND(LEN(Bang1!K91)&gt;0,Bang1!K91&gt;0,Bang1!$N91&gt;0),"x","")</f>
        <v>x</v>
      </c>
      <c r="J99" s="165" t="str">
        <f>IF(AND(LEN(Bang1!L91)&gt;0,Bang1!L91&gt;0,Bang1!$N91&gt;0),"x","")</f>
        <v>x</v>
      </c>
      <c r="K99" s="165">
        <f t="shared" si="2"/>
        <v>6</v>
      </c>
    </row>
    <row r="100" spans="1:11" s="148" customFormat="1" ht="9.6" customHeight="1" x14ac:dyDescent="0.2">
      <c r="A100" s="164">
        <f>Bang1!A92</f>
        <v>86</v>
      </c>
      <c r="B100" s="165" t="str">
        <f>IF(AND(LEN(Bang1!D92)&gt;0,Bang1!D92&gt;0,Bang1!$N92&gt;0),"x","")</f>
        <v/>
      </c>
      <c r="C100" s="165" t="str">
        <f>IF(AND(LEN(Bang1!E92)&gt;0,Bang1!E92&gt;0,Bang1!$N92&gt;0),"x","")</f>
        <v/>
      </c>
      <c r="D100" s="165" t="str">
        <f>IF(AND(LEN(Bang1!F92)&gt;0,Bang1!F92&gt;0,Bang1!$N92&gt;0),"x","")</f>
        <v/>
      </c>
      <c r="E100" s="165" t="str">
        <f>IF(AND(LEN(Bang1!G92)&gt;0,Bang1!G92&gt;0,Bang1!$N92&gt;0),"x","")</f>
        <v/>
      </c>
      <c r="F100" s="165" t="str">
        <f>IF(AND(LEN(Bang1!H92)&gt;0,Bang1!H92&gt;0,Bang1!$N92&gt;0),"x","")</f>
        <v>x</v>
      </c>
      <c r="G100" s="165" t="str">
        <f>IF(AND(LEN(Bang1!I92)&gt;0,Bang1!I92&gt;0,Bang1!$N92&gt;0),"x","")</f>
        <v>x</v>
      </c>
      <c r="H100" s="165" t="str">
        <f>IF(AND(LEN(Bang1!J92)&gt;0,Bang1!J92&gt;0,Bang1!$N92&gt;0),"x","")</f>
        <v>x</v>
      </c>
      <c r="I100" s="165" t="str">
        <f>IF(AND(LEN(Bang1!K92)&gt;0,Bang1!K92&gt;0,Bang1!$N92&gt;0),"x","")</f>
        <v>x</v>
      </c>
      <c r="J100" s="165" t="str">
        <f>IF(AND(LEN(Bang1!L92)&gt;0,Bang1!L92&gt;0,Bang1!$N92&gt;0),"x","")</f>
        <v>x</v>
      </c>
      <c r="K100" s="165">
        <f t="shared" si="2"/>
        <v>5</v>
      </c>
    </row>
    <row r="101" spans="1:11" s="148" customFormat="1" ht="9.6" customHeight="1" x14ac:dyDescent="0.2">
      <c r="A101" s="164">
        <f>Bang1!A93</f>
        <v>87</v>
      </c>
      <c r="B101" s="165" t="str">
        <f>IF(AND(LEN(Bang1!D93)&gt;0,Bang1!D93&gt;0,Bang1!$N93&gt;0),"x","")</f>
        <v/>
      </c>
      <c r="C101" s="165" t="str">
        <f>IF(AND(LEN(Bang1!E93)&gt;0,Bang1!E93&gt;0,Bang1!$N93&gt;0),"x","")</f>
        <v/>
      </c>
      <c r="D101" s="165" t="str">
        <f>IF(AND(LEN(Bang1!F93)&gt;0,Bang1!F93&gt;0,Bang1!$N93&gt;0),"x","")</f>
        <v/>
      </c>
      <c r="E101" s="165" t="str">
        <f>IF(AND(LEN(Bang1!G93)&gt;0,Bang1!G93&gt;0,Bang1!$N93&gt;0),"x","")</f>
        <v/>
      </c>
      <c r="F101" s="165" t="str">
        <f>IF(AND(LEN(Bang1!H93)&gt;0,Bang1!H93&gt;0,Bang1!$N93&gt;0),"x","")</f>
        <v/>
      </c>
      <c r="G101" s="165" t="str">
        <f>IF(AND(LEN(Bang1!I93)&gt;0,Bang1!I93&gt;0,Bang1!$N93&gt;0),"x","")</f>
        <v/>
      </c>
      <c r="H101" s="165" t="str">
        <f>IF(AND(LEN(Bang1!J93)&gt;0,Bang1!J93&gt;0,Bang1!$N93&gt;0),"x","")</f>
        <v>x</v>
      </c>
      <c r="I101" s="165" t="str">
        <f>IF(AND(LEN(Bang1!K93)&gt;0,Bang1!K93&gt;0,Bang1!$N93&gt;0),"x","")</f>
        <v>x</v>
      </c>
      <c r="J101" s="165" t="str">
        <f>IF(AND(LEN(Bang1!L93)&gt;0,Bang1!L93&gt;0,Bang1!$N93&gt;0),"x","")</f>
        <v>x</v>
      </c>
      <c r="K101" s="165">
        <f t="shared" si="2"/>
        <v>3</v>
      </c>
    </row>
    <row r="102" spans="1:11" s="148" customFormat="1" ht="9.6" customHeight="1" x14ac:dyDescent="0.2">
      <c r="A102" s="164">
        <f>Bang1!A94</f>
        <v>88</v>
      </c>
      <c r="B102" s="165" t="str">
        <f>IF(AND(LEN(Bang1!D94)&gt;0,Bang1!D94&gt;0,Bang1!$N94&gt;0),"x","")</f>
        <v/>
      </c>
      <c r="C102" s="165" t="str">
        <f>IF(AND(LEN(Bang1!E94)&gt;0,Bang1!E94&gt;0,Bang1!$N94&gt;0),"x","")</f>
        <v/>
      </c>
      <c r="D102" s="165" t="str">
        <f>IF(AND(LEN(Bang1!F94)&gt;0,Bang1!F94&gt;0,Bang1!$N94&gt;0),"x","")</f>
        <v/>
      </c>
      <c r="E102" s="165" t="str">
        <f>IF(AND(LEN(Bang1!G94)&gt;0,Bang1!G94&gt;0,Bang1!$N94&gt;0),"x","")</f>
        <v/>
      </c>
      <c r="F102" s="165" t="str">
        <f>IF(AND(LEN(Bang1!H94)&gt;0,Bang1!H94&gt;0,Bang1!$N94&gt;0),"x","")</f>
        <v/>
      </c>
      <c r="G102" s="165" t="str">
        <f>IF(AND(LEN(Bang1!I94)&gt;0,Bang1!I94&gt;0,Bang1!$N94&gt;0),"x","")</f>
        <v/>
      </c>
      <c r="H102" s="165" t="str">
        <f>IF(AND(LEN(Bang1!J94)&gt;0,Bang1!J94&gt;0,Bang1!$N94&gt;0),"x","")</f>
        <v/>
      </c>
      <c r="I102" s="165" t="str">
        <f>IF(AND(LEN(Bang1!K94)&gt;0,Bang1!K94&gt;0,Bang1!$N94&gt;0),"x","")</f>
        <v>x</v>
      </c>
      <c r="J102" s="165" t="str">
        <f>IF(AND(LEN(Bang1!L94)&gt;0,Bang1!L94&gt;0,Bang1!$N94&gt;0),"x","")</f>
        <v>x</v>
      </c>
      <c r="K102" s="165">
        <f t="shared" si="2"/>
        <v>2</v>
      </c>
    </row>
    <row r="103" spans="1:11" s="148" customFormat="1" ht="9.6" customHeight="1" x14ac:dyDescent="0.2">
      <c r="A103" s="164">
        <f>Bang1!A95</f>
        <v>89</v>
      </c>
      <c r="B103" s="165" t="str">
        <f>IF(AND(LEN(Bang1!D95)&gt;0,Bang1!D95&gt;0,Bang1!$N95&gt;0),"x","")</f>
        <v/>
      </c>
      <c r="C103" s="165" t="str">
        <f>IF(AND(LEN(Bang1!E95)&gt;0,Bang1!E95&gt;0,Bang1!$N95&gt;0),"x","")</f>
        <v/>
      </c>
      <c r="D103" s="165" t="str">
        <f>IF(AND(LEN(Bang1!F95)&gt;0,Bang1!F95&gt;0,Bang1!$N95&gt;0),"x","")</f>
        <v/>
      </c>
      <c r="E103" s="165" t="str">
        <f>IF(AND(LEN(Bang1!G95)&gt;0,Bang1!G95&gt;0,Bang1!$N95&gt;0),"x","")</f>
        <v/>
      </c>
      <c r="F103" s="165" t="str">
        <f>IF(AND(LEN(Bang1!H95)&gt;0,Bang1!H95&gt;0,Bang1!$N95&gt;0),"x","")</f>
        <v/>
      </c>
      <c r="G103" s="165" t="str">
        <f>IF(AND(LEN(Bang1!I95)&gt;0,Bang1!I95&gt;0,Bang1!$N95&gt;0),"x","")</f>
        <v/>
      </c>
      <c r="H103" s="165" t="str">
        <f>IF(AND(LEN(Bang1!J95)&gt;0,Bang1!J95&gt;0,Bang1!$N95&gt;0),"x","")</f>
        <v/>
      </c>
      <c r="I103" s="165" t="str">
        <f>IF(AND(LEN(Bang1!K95)&gt;0,Bang1!K95&gt;0,Bang1!$N95&gt;0),"x","")</f>
        <v/>
      </c>
      <c r="J103" s="165" t="str">
        <f>IF(AND(LEN(Bang1!L95)&gt;0,Bang1!L95&gt;0,Bang1!$N95&gt;0),"x","")</f>
        <v>x</v>
      </c>
      <c r="K103" s="165">
        <f t="shared" si="2"/>
        <v>1</v>
      </c>
    </row>
    <row r="104" spans="1:11" s="148" customFormat="1" ht="9.6" customHeight="1" x14ac:dyDescent="0.2">
      <c r="A104" s="164">
        <f>Bang1!A96</f>
        <v>90</v>
      </c>
      <c r="B104" s="165" t="str">
        <f>IF(AND(LEN(Bang1!D96)&gt;0,Bang1!D96&gt;0,Bang1!$N96&gt;0),"x","")</f>
        <v/>
      </c>
      <c r="C104" s="165" t="str">
        <f>IF(AND(LEN(Bang1!E96)&gt;0,Bang1!E96&gt;0,Bang1!$N96&gt;0),"x","")</f>
        <v/>
      </c>
      <c r="D104" s="165" t="str">
        <f>IF(AND(LEN(Bang1!F96)&gt;0,Bang1!F96&gt;0,Bang1!$N96&gt;0),"x","")</f>
        <v/>
      </c>
      <c r="E104" s="165" t="str">
        <f>IF(AND(LEN(Bang1!G96)&gt;0,Bang1!G96&gt;0,Bang1!$N96&gt;0),"x","")</f>
        <v/>
      </c>
      <c r="F104" s="165" t="str">
        <f>IF(AND(LEN(Bang1!H96)&gt;0,Bang1!H96&gt;0,Bang1!$N96&gt;0),"x","")</f>
        <v/>
      </c>
      <c r="G104" s="165" t="str">
        <f>IF(AND(LEN(Bang1!I96)&gt;0,Bang1!I96&gt;0,Bang1!$N96&gt;0),"x","")</f>
        <v/>
      </c>
      <c r="H104" s="165" t="str">
        <f>IF(AND(LEN(Bang1!J96)&gt;0,Bang1!J96&gt;0,Bang1!$N96&gt;0),"x","")</f>
        <v/>
      </c>
      <c r="I104" s="165" t="str">
        <f>IF(AND(LEN(Bang1!K96)&gt;0,Bang1!K96&gt;0,Bang1!$N96&gt;0),"x","")</f>
        <v/>
      </c>
      <c r="J104" s="165" t="str">
        <f>IF(AND(LEN(Bang1!L96)&gt;0,Bang1!L96&gt;0,Bang1!$N96&gt;0),"x","")</f>
        <v/>
      </c>
      <c r="K104" s="165">
        <f t="shared" si="2"/>
        <v>0</v>
      </c>
    </row>
    <row r="105" spans="1:11" s="148" customFormat="1" ht="9.6" customHeight="1" x14ac:dyDescent="0.2">
      <c r="A105" s="164">
        <f>Bang1!A97</f>
        <v>91</v>
      </c>
      <c r="B105" s="165" t="str">
        <f>IF(AND(LEN(Bang1!D97)&gt;0,Bang1!D97&gt;0,Bang1!$N97&gt;0),"x","")</f>
        <v/>
      </c>
      <c r="C105" s="165" t="str">
        <f>IF(AND(LEN(Bang1!E97)&gt;0,Bang1!E97&gt;0,Bang1!$N97&gt;0),"x","")</f>
        <v/>
      </c>
      <c r="D105" s="165" t="str">
        <f>IF(AND(LEN(Bang1!F97)&gt;0,Bang1!F97&gt;0,Bang1!$N97&gt;0),"x","")</f>
        <v>x</v>
      </c>
      <c r="E105" s="165" t="str">
        <f>IF(AND(LEN(Bang1!G97)&gt;0,Bang1!G97&gt;0,Bang1!$N97&gt;0),"x","")</f>
        <v>x</v>
      </c>
      <c r="F105" s="165" t="str">
        <f>IF(AND(LEN(Bang1!H97)&gt;0,Bang1!H97&gt;0,Bang1!$N97&gt;0),"x","")</f>
        <v>x</v>
      </c>
      <c r="G105" s="165" t="str">
        <f>IF(AND(LEN(Bang1!I97)&gt;0,Bang1!I97&gt;0,Bang1!$N97&gt;0),"x","")</f>
        <v>x</v>
      </c>
      <c r="H105" s="165" t="str">
        <f>IF(AND(LEN(Bang1!J97)&gt;0,Bang1!J97&gt;0,Bang1!$N97&gt;0),"x","")</f>
        <v>x</v>
      </c>
      <c r="I105" s="165" t="str">
        <f>IF(AND(LEN(Bang1!K97)&gt;0,Bang1!K97&gt;0,Bang1!$N97&gt;0),"x","")</f>
        <v>x</v>
      </c>
      <c r="J105" s="165" t="str">
        <f>IF(AND(LEN(Bang1!L97)&gt;0,Bang1!L97&gt;0,Bang1!$N97&gt;0),"x","")</f>
        <v>x</v>
      </c>
      <c r="K105" s="165">
        <f t="shared" si="2"/>
        <v>7</v>
      </c>
    </row>
    <row r="106" spans="1:11" s="148" customFormat="1" ht="9.6" customHeight="1" x14ac:dyDescent="0.2">
      <c r="A106" s="164">
        <f>Bang1!A98</f>
        <v>92</v>
      </c>
      <c r="B106" s="165" t="str">
        <f>IF(AND(LEN(Bang1!D98)&gt;0,Bang1!D98&gt;0,Bang1!$N98&gt;0),"x","")</f>
        <v/>
      </c>
      <c r="C106" s="165" t="str">
        <f>IF(AND(LEN(Bang1!E98)&gt;0,Bang1!E98&gt;0,Bang1!$N98&gt;0),"x","")</f>
        <v/>
      </c>
      <c r="D106" s="165" t="str">
        <f>IF(AND(LEN(Bang1!F98)&gt;0,Bang1!F98&gt;0,Bang1!$N98&gt;0),"x","")</f>
        <v/>
      </c>
      <c r="E106" s="165" t="str">
        <f>IF(AND(LEN(Bang1!G98)&gt;0,Bang1!G98&gt;0,Bang1!$N98&gt;0),"x","")</f>
        <v>x</v>
      </c>
      <c r="F106" s="165" t="str">
        <f>IF(AND(LEN(Bang1!H98)&gt;0,Bang1!H98&gt;0,Bang1!$N98&gt;0),"x","")</f>
        <v>x</v>
      </c>
      <c r="G106" s="165" t="str">
        <f>IF(AND(LEN(Bang1!I98)&gt;0,Bang1!I98&gt;0,Bang1!$N98&gt;0),"x","")</f>
        <v>x</v>
      </c>
      <c r="H106" s="165" t="str">
        <f>IF(AND(LEN(Bang1!J98)&gt;0,Bang1!J98&gt;0,Bang1!$N98&gt;0),"x","")</f>
        <v>x</v>
      </c>
      <c r="I106" s="165" t="str">
        <f>IF(AND(LEN(Bang1!K98)&gt;0,Bang1!K98&gt;0,Bang1!$N98&gt;0),"x","")</f>
        <v>x</v>
      </c>
      <c r="J106" s="165" t="str">
        <f>IF(AND(LEN(Bang1!L98)&gt;0,Bang1!L98&gt;0,Bang1!$N98&gt;0),"x","")</f>
        <v>x</v>
      </c>
      <c r="K106" s="165">
        <f t="shared" si="2"/>
        <v>6</v>
      </c>
    </row>
    <row r="107" spans="1:11" s="148" customFormat="1" ht="9.6" customHeight="1" x14ac:dyDescent="0.2">
      <c r="A107" s="164">
        <f>Bang1!A99</f>
        <v>93</v>
      </c>
      <c r="B107" s="165" t="str">
        <f>IF(AND(LEN(Bang1!D99)&gt;0,Bang1!D99&gt;0,Bang1!$N99&gt;0),"x","")</f>
        <v/>
      </c>
      <c r="C107" s="165" t="str">
        <f>IF(AND(LEN(Bang1!E99)&gt;0,Bang1!E99&gt;0,Bang1!$N99&gt;0),"x","")</f>
        <v/>
      </c>
      <c r="D107" s="165" t="str">
        <f>IF(AND(LEN(Bang1!F99)&gt;0,Bang1!F99&gt;0,Bang1!$N99&gt;0),"x","")</f>
        <v/>
      </c>
      <c r="E107" s="165" t="str">
        <f>IF(AND(LEN(Bang1!G99)&gt;0,Bang1!G99&gt;0,Bang1!$N99&gt;0),"x","")</f>
        <v/>
      </c>
      <c r="F107" s="165" t="str">
        <f>IF(AND(LEN(Bang1!H99)&gt;0,Bang1!H99&gt;0,Bang1!$N99&gt;0),"x","")</f>
        <v>x</v>
      </c>
      <c r="G107" s="165" t="str">
        <f>IF(AND(LEN(Bang1!I99)&gt;0,Bang1!I99&gt;0,Bang1!$N99&gt;0),"x","")</f>
        <v>x</v>
      </c>
      <c r="H107" s="165" t="str">
        <f>IF(AND(LEN(Bang1!J99)&gt;0,Bang1!J99&gt;0,Bang1!$N99&gt;0),"x","")</f>
        <v>x</v>
      </c>
      <c r="I107" s="165" t="str">
        <f>IF(AND(LEN(Bang1!K99)&gt;0,Bang1!K99&gt;0,Bang1!$N99&gt;0),"x","")</f>
        <v>x</v>
      </c>
      <c r="J107" s="165" t="str">
        <f>IF(AND(LEN(Bang1!L99)&gt;0,Bang1!L99&gt;0,Bang1!$N99&gt;0),"x","")</f>
        <v>x</v>
      </c>
      <c r="K107" s="165">
        <f t="shared" si="2"/>
        <v>5</v>
      </c>
    </row>
    <row r="108" spans="1:11" s="148" customFormat="1" ht="9.6" customHeight="1" x14ac:dyDescent="0.2">
      <c r="A108" s="164">
        <f>Bang1!A100</f>
        <v>94</v>
      </c>
      <c r="B108" s="165" t="str">
        <f>IF(AND(LEN(Bang1!D100)&gt;0,Bang1!D100&gt;0,Bang1!$N100&gt;0),"x","")</f>
        <v/>
      </c>
      <c r="C108" s="165" t="str">
        <f>IF(AND(LEN(Bang1!E100)&gt;0,Bang1!E100&gt;0,Bang1!$N100&gt;0),"x","")</f>
        <v/>
      </c>
      <c r="D108" s="165" t="str">
        <f>IF(AND(LEN(Bang1!F100)&gt;0,Bang1!F100&gt;0,Bang1!$N100&gt;0),"x","")</f>
        <v/>
      </c>
      <c r="E108" s="165" t="str">
        <f>IF(AND(LEN(Bang1!G100)&gt;0,Bang1!G100&gt;0,Bang1!$N100&gt;0),"x","")</f>
        <v/>
      </c>
      <c r="F108" s="165" t="str">
        <f>IF(AND(LEN(Bang1!H100)&gt;0,Bang1!H100&gt;0,Bang1!$N100&gt;0),"x","")</f>
        <v/>
      </c>
      <c r="G108" s="165" t="str">
        <f>IF(AND(LEN(Bang1!I100)&gt;0,Bang1!I100&gt;0,Bang1!$N100&gt;0),"x","")</f>
        <v>x</v>
      </c>
      <c r="H108" s="165" t="str">
        <f>IF(AND(LEN(Bang1!J100)&gt;0,Bang1!J100&gt;0,Bang1!$N100&gt;0),"x","")</f>
        <v>x</v>
      </c>
      <c r="I108" s="165" t="str">
        <f>IF(AND(LEN(Bang1!K100)&gt;0,Bang1!K100&gt;0,Bang1!$N100&gt;0),"x","")</f>
        <v>x</v>
      </c>
      <c r="J108" s="165" t="str">
        <f>IF(AND(LEN(Bang1!L100)&gt;0,Bang1!L100&gt;0,Bang1!$N100&gt;0),"x","")</f>
        <v/>
      </c>
      <c r="K108" s="165">
        <f t="shared" si="2"/>
        <v>3</v>
      </c>
    </row>
    <row r="109" spans="1:11" s="148" customFormat="1" ht="9.6" customHeight="1" x14ac:dyDescent="0.2">
      <c r="A109" s="164">
        <f>Bang1!A101</f>
        <v>95</v>
      </c>
      <c r="B109" s="165" t="str">
        <f>IF(AND(LEN(Bang1!D101)&gt;0,Bang1!D101&gt;0,Bang1!$N101&gt;0),"x","")</f>
        <v/>
      </c>
      <c r="C109" s="165" t="str">
        <f>IF(AND(LEN(Bang1!E101)&gt;0,Bang1!E101&gt;0,Bang1!$N101&gt;0),"x","")</f>
        <v/>
      </c>
      <c r="D109" s="165" t="str">
        <f>IF(AND(LEN(Bang1!F101)&gt;0,Bang1!F101&gt;0,Bang1!$N101&gt;0),"x","")</f>
        <v/>
      </c>
      <c r="E109" s="165" t="str">
        <f>IF(AND(LEN(Bang1!G101)&gt;0,Bang1!G101&gt;0,Bang1!$N101&gt;0),"x","")</f>
        <v/>
      </c>
      <c r="F109" s="165" t="str">
        <f>IF(AND(LEN(Bang1!H101)&gt;0,Bang1!H101&gt;0,Bang1!$N101&gt;0),"x","")</f>
        <v/>
      </c>
      <c r="G109" s="165" t="str">
        <f>IF(AND(LEN(Bang1!I101)&gt;0,Bang1!I101&gt;0,Bang1!$N101&gt;0),"x","")</f>
        <v/>
      </c>
      <c r="H109" s="165" t="str">
        <f>IF(AND(LEN(Bang1!J101)&gt;0,Bang1!J101&gt;0,Bang1!$N101&gt;0),"x","")</f>
        <v/>
      </c>
      <c r="I109" s="165" t="str">
        <f>IF(AND(LEN(Bang1!K101)&gt;0,Bang1!K101&gt;0,Bang1!$N101&gt;0),"x","")</f>
        <v>x</v>
      </c>
      <c r="J109" s="165" t="str">
        <f>IF(AND(LEN(Bang1!L101)&gt;0,Bang1!L101&gt;0,Bang1!$N101&gt;0),"x","")</f>
        <v>x</v>
      </c>
      <c r="K109" s="165">
        <f t="shared" si="2"/>
        <v>2</v>
      </c>
    </row>
    <row r="110" spans="1:11" s="148" customFormat="1" ht="9.6" customHeight="1" x14ac:dyDescent="0.2">
      <c r="A110" s="164">
        <f>Bang1!A102</f>
        <v>96</v>
      </c>
      <c r="B110" s="165" t="str">
        <f>IF(AND(LEN(Bang1!D102)&gt;0,Bang1!D102&gt;0,Bang1!$N102&gt;0),"x","")</f>
        <v/>
      </c>
      <c r="C110" s="165" t="str">
        <f>IF(AND(LEN(Bang1!E102)&gt;0,Bang1!E102&gt;0,Bang1!$N102&gt;0),"x","")</f>
        <v/>
      </c>
      <c r="D110" s="165" t="str">
        <f>IF(AND(LEN(Bang1!F102)&gt;0,Bang1!F102&gt;0,Bang1!$N102&gt;0),"x","")</f>
        <v/>
      </c>
      <c r="E110" s="165" t="str">
        <f>IF(AND(LEN(Bang1!G102)&gt;0,Bang1!G102&gt;0,Bang1!$N102&gt;0),"x","")</f>
        <v/>
      </c>
      <c r="F110" s="165" t="str">
        <f>IF(AND(LEN(Bang1!H102)&gt;0,Bang1!H102&gt;0,Bang1!$N102&gt;0),"x","")</f>
        <v/>
      </c>
      <c r="G110" s="165" t="str">
        <f>IF(AND(LEN(Bang1!I102)&gt;0,Bang1!I102&gt;0,Bang1!$N102&gt;0),"x","")</f>
        <v/>
      </c>
      <c r="H110" s="165" t="str">
        <f>IF(AND(LEN(Bang1!J102)&gt;0,Bang1!J102&gt;0,Bang1!$N102&gt;0),"x","")</f>
        <v/>
      </c>
      <c r="I110" s="165" t="str">
        <f>IF(AND(LEN(Bang1!K102)&gt;0,Bang1!K102&gt;0,Bang1!$N102&gt;0),"x","")</f>
        <v/>
      </c>
      <c r="J110" s="165" t="str">
        <f>IF(AND(LEN(Bang1!L102)&gt;0,Bang1!L102&gt;0,Bang1!$N102&gt;0),"x","")</f>
        <v>x</v>
      </c>
      <c r="K110" s="165">
        <f t="shared" si="2"/>
        <v>1</v>
      </c>
    </row>
    <row r="111" spans="1:11" s="148" customFormat="1" ht="9.6" customHeight="1" x14ac:dyDescent="0.2">
      <c r="A111" s="164">
        <f>Bang1!A103</f>
        <v>97</v>
      </c>
      <c r="B111" s="165" t="str">
        <f>IF(AND(LEN(Bang1!D103)&gt;0,Bang1!D103&gt;0,Bang1!$N103&gt;0),"x","")</f>
        <v/>
      </c>
      <c r="C111" s="165" t="str">
        <f>IF(AND(LEN(Bang1!E103)&gt;0,Bang1!E103&gt;0,Bang1!$N103&gt;0),"x","")</f>
        <v/>
      </c>
      <c r="D111" s="165" t="str">
        <f>IF(AND(LEN(Bang1!F103)&gt;0,Bang1!F103&gt;0,Bang1!$N103&gt;0),"x","")</f>
        <v/>
      </c>
      <c r="E111" s="165" t="str">
        <f>IF(AND(LEN(Bang1!G103)&gt;0,Bang1!G103&gt;0,Bang1!$N103&gt;0),"x","")</f>
        <v/>
      </c>
      <c r="F111" s="165" t="str">
        <f>IF(AND(LEN(Bang1!H103)&gt;0,Bang1!H103&gt;0,Bang1!$N103&gt;0),"x","")</f>
        <v/>
      </c>
      <c r="G111" s="165" t="str">
        <f>IF(AND(LEN(Bang1!I103)&gt;0,Bang1!I103&gt;0,Bang1!$N103&gt;0),"x","")</f>
        <v/>
      </c>
      <c r="H111" s="165" t="str">
        <f>IF(AND(LEN(Bang1!J103)&gt;0,Bang1!J103&gt;0,Bang1!$N103&gt;0),"x","")</f>
        <v/>
      </c>
      <c r="I111" s="165" t="str">
        <f>IF(AND(LEN(Bang1!K103)&gt;0,Bang1!K103&gt;0,Bang1!$N103&gt;0),"x","")</f>
        <v/>
      </c>
      <c r="J111" s="165" t="str">
        <f>IF(AND(LEN(Bang1!L103)&gt;0,Bang1!L103&gt;0,Bang1!$N103&gt;0),"x","")</f>
        <v/>
      </c>
      <c r="K111" s="165">
        <f t="shared" si="2"/>
        <v>0</v>
      </c>
    </row>
    <row r="112" spans="1:11" s="148" customFormat="1" ht="9.6" customHeight="1" x14ac:dyDescent="0.2">
      <c r="A112" s="164">
        <f>Bang1!A104</f>
        <v>98</v>
      </c>
      <c r="B112" s="165" t="str">
        <f>IF(AND(LEN(Bang1!D104)&gt;0,Bang1!D104&gt;0,Bang1!$N104&gt;0),"x","")</f>
        <v/>
      </c>
      <c r="C112" s="165" t="str">
        <f>IF(AND(LEN(Bang1!E104)&gt;0,Bang1!E104&gt;0,Bang1!$N104&gt;0),"x","")</f>
        <v/>
      </c>
      <c r="D112" s="165" t="str">
        <f>IF(AND(LEN(Bang1!F104)&gt;0,Bang1!F104&gt;0,Bang1!$N104&gt;0),"x","")</f>
        <v>x</v>
      </c>
      <c r="E112" s="165" t="str">
        <f>IF(AND(LEN(Bang1!G104)&gt;0,Bang1!G104&gt;0,Bang1!$N104&gt;0),"x","")</f>
        <v>x</v>
      </c>
      <c r="F112" s="165" t="str">
        <f>IF(AND(LEN(Bang1!H104)&gt;0,Bang1!H104&gt;0,Bang1!$N104&gt;0),"x","")</f>
        <v>x</v>
      </c>
      <c r="G112" s="165" t="str">
        <f>IF(AND(LEN(Bang1!I104)&gt;0,Bang1!I104&gt;0,Bang1!$N104&gt;0),"x","")</f>
        <v>x</v>
      </c>
      <c r="H112" s="165" t="str">
        <f>IF(AND(LEN(Bang1!J104)&gt;0,Bang1!J104&gt;0,Bang1!$N104&gt;0),"x","")</f>
        <v>x</v>
      </c>
      <c r="I112" s="165" t="str">
        <f>IF(AND(LEN(Bang1!K104)&gt;0,Bang1!K104&gt;0,Bang1!$N104&gt;0),"x","")</f>
        <v>x</v>
      </c>
      <c r="J112" s="165" t="str">
        <f>IF(AND(LEN(Bang1!L104)&gt;0,Bang1!L104&gt;0,Bang1!$N104&gt;0),"x","")</f>
        <v>x</v>
      </c>
      <c r="K112" s="165">
        <f t="shared" si="2"/>
        <v>7</v>
      </c>
    </row>
    <row r="113" spans="1:11" s="148" customFormat="1" ht="9.6" customHeight="1" x14ac:dyDescent="0.2">
      <c r="A113" s="164">
        <f>Bang1!A105</f>
        <v>99</v>
      </c>
      <c r="B113" s="165" t="str">
        <f>IF(AND(LEN(Bang1!D105)&gt;0,Bang1!D105&gt;0,Bang1!$N105&gt;0),"x","")</f>
        <v/>
      </c>
      <c r="C113" s="165" t="str">
        <f>IF(AND(LEN(Bang1!E105)&gt;0,Bang1!E105&gt;0,Bang1!$N105&gt;0),"x","")</f>
        <v/>
      </c>
      <c r="D113" s="165" t="str">
        <f>IF(AND(LEN(Bang1!F105)&gt;0,Bang1!F105&gt;0,Bang1!$N105&gt;0),"x","")</f>
        <v/>
      </c>
      <c r="E113" s="165" t="str">
        <f>IF(AND(LEN(Bang1!G105)&gt;0,Bang1!G105&gt;0,Bang1!$N105&gt;0),"x","")</f>
        <v>x</v>
      </c>
      <c r="F113" s="165" t="str">
        <f>IF(AND(LEN(Bang1!H105)&gt;0,Bang1!H105&gt;0,Bang1!$N105&gt;0),"x","")</f>
        <v>x</v>
      </c>
      <c r="G113" s="165" t="str">
        <f>IF(AND(LEN(Bang1!I105)&gt;0,Bang1!I105&gt;0,Bang1!$N105&gt;0),"x","")</f>
        <v>x</v>
      </c>
      <c r="H113" s="165" t="str">
        <f>IF(AND(LEN(Bang1!J105)&gt;0,Bang1!J105&gt;0,Bang1!$N105&gt;0),"x","")</f>
        <v>x</v>
      </c>
      <c r="I113" s="165" t="str">
        <f>IF(AND(LEN(Bang1!K105)&gt;0,Bang1!K105&gt;0,Bang1!$N105&gt;0),"x","")</f>
        <v>x</v>
      </c>
      <c r="J113" s="165" t="str">
        <f>IF(AND(LEN(Bang1!L105)&gt;0,Bang1!L105&gt;0,Bang1!$N105&gt;0),"x","")</f>
        <v>x</v>
      </c>
      <c r="K113" s="165">
        <f t="shared" si="2"/>
        <v>6</v>
      </c>
    </row>
    <row r="114" spans="1:11" s="148" customFormat="1" ht="9.6" customHeight="1" x14ac:dyDescent="0.2">
      <c r="A114" s="164">
        <f>Bang1!A106</f>
        <v>100</v>
      </c>
      <c r="B114" s="165" t="str">
        <f>IF(AND(LEN(Bang1!D106)&gt;0,Bang1!D106&gt;0,Bang1!$N106&gt;0),"x","")</f>
        <v/>
      </c>
      <c r="C114" s="165" t="str">
        <f>IF(AND(LEN(Bang1!E106)&gt;0,Bang1!E106&gt;0,Bang1!$N106&gt;0),"x","")</f>
        <v/>
      </c>
      <c r="D114" s="165" t="str">
        <f>IF(AND(LEN(Bang1!F106)&gt;0,Bang1!F106&gt;0,Bang1!$N106&gt;0),"x","")</f>
        <v/>
      </c>
      <c r="E114" s="165" t="str">
        <f>IF(AND(LEN(Bang1!G106)&gt;0,Bang1!G106&gt;0,Bang1!$N106&gt;0),"x","")</f>
        <v/>
      </c>
      <c r="F114" s="165" t="str">
        <f>IF(AND(LEN(Bang1!H106)&gt;0,Bang1!H106&gt;0,Bang1!$N106&gt;0),"x","")</f>
        <v>x</v>
      </c>
      <c r="G114" s="165" t="str">
        <f>IF(AND(LEN(Bang1!I106)&gt;0,Bang1!I106&gt;0,Bang1!$N106&gt;0),"x","")</f>
        <v>x</v>
      </c>
      <c r="H114" s="165" t="str">
        <f>IF(AND(LEN(Bang1!J106)&gt;0,Bang1!J106&gt;0,Bang1!$N106&gt;0),"x","")</f>
        <v>x</v>
      </c>
      <c r="I114" s="165" t="str">
        <f>IF(AND(LEN(Bang1!K106)&gt;0,Bang1!K106&gt;0,Bang1!$N106&gt;0),"x","")</f>
        <v>x</v>
      </c>
      <c r="J114" s="165" t="str">
        <f>IF(AND(LEN(Bang1!L106)&gt;0,Bang1!L106&gt;0,Bang1!$N106&gt;0),"x","")</f>
        <v>x</v>
      </c>
      <c r="K114" s="165">
        <f t="shared" si="2"/>
        <v>5</v>
      </c>
    </row>
    <row r="115" spans="1:11" s="148" customFormat="1" ht="9.6" customHeight="1" x14ac:dyDescent="0.2">
      <c r="A115" s="164">
        <f>Bang1!A107</f>
        <v>101</v>
      </c>
      <c r="B115" s="165" t="str">
        <f>IF(AND(LEN(Bang1!D107)&gt;0,Bang1!D107&gt;0,Bang1!$N107&gt;0),"x","")</f>
        <v/>
      </c>
      <c r="C115" s="165" t="str">
        <f>IF(AND(LEN(Bang1!E107)&gt;0,Bang1!E107&gt;0,Bang1!$N107&gt;0),"x","")</f>
        <v/>
      </c>
      <c r="D115" s="165" t="str">
        <f>IF(AND(LEN(Bang1!F107)&gt;0,Bang1!F107&gt;0,Bang1!$N107&gt;0),"x","")</f>
        <v/>
      </c>
      <c r="E115" s="165" t="str">
        <f>IF(AND(LEN(Bang1!G107)&gt;0,Bang1!G107&gt;0,Bang1!$N107&gt;0),"x","")</f>
        <v/>
      </c>
      <c r="F115" s="165" t="str">
        <f>IF(AND(LEN(Bang1!H107)&gt;0,Bang1!H107&gt;0,Bang1!$N107&gt;0),"x","")</f>
        <v/>
      </c>
      <c r="G115" s="165" t="str">
        <f>IF(AND(LEN(Bang1!I107)&gt;0,Bang1!I107&gt;0,Bang1!$N107&gt;0),"x","")</f>
        <v/>
      </c>
      <c r="H115" s="165" t="str">
        <f>IF(AND(LEN(Bang1!J107)&gt;0,Bang1!J107&gt;0,Bang1!$N107&gt;0),"x","")</f>
        <v>x</v>
      </c>
      <c r="I115" s="165" t="str">
        <f>IF(AND(LEN(Bang1!K107)&gt;0,Bang1!K107&gt;0,Bang1!$N107&gt;0),"x","")</f>
        <v>x</v>
      </c>
      <c r="J115" s="165" t="str">
        <f>IF(AND(LEN(Bang1!L107)&gt;0,Bang1!L107&gt;0,Bang1!$N107&gt;0),"x","")</f>
        <v>x</v>
      </c>
      <c r="K115" s="165">
        <f t="shared" si="2"/>
        <v>3</v>
      </c>
    </row>
    <row r="116" spans="1:11" s="148" customFormat="1" ht="9.6" customHeight="1" x14ac:dyDescent="0.2">
      <c r="A116" s="164">
        <f>Bang1!A108</f>
        <v>102</v>
      </c>
      <c r="B116" s="165" t="str">
        <f>IF(AND(LEN(Bang1!D108)&gt;0,Bang1!D108&gt;0,Bang1!$N108&gt;0),"x","")</f>
        <v/>
      </c>
      <c r="C116" s="165" t="str">
        <f>IF(AND(LEN(Bang1!E108)&gt;0,Bang1!E108&gt;0,Bang1!$N108&gt;0),"x","")</f>
        <v/>
      </c>
      <c r="D116" s="165" t="str">
        <f>IF(AND(LEN(Bang1!F108)&gt;0,Bang1!F108&gt;0,Bang1!$N108&gt;0),"x","")</f>
        <v/>
      </c>
      <c r="E116" s="165" t="str">
        <f>IF(AND(LEN(Bang1!G108)&gt;0,Bang1!G108&gt;0,Bang1!$N108&gt;0),"x","")</f>
        <v/>
      </c>
      <c r="F116" s="165" t="str">
        <f>IF(AND(LEN(Bang1!H108)&gt;0,Bang1!H108&gt;0,Bang1!$N108&gt;0),"x","")</f>
        <v/>
      </c>
      <c r="G116" s="165" t="str">
        <f>IF(AND(LEN(Bang1!I108)&gt;0,Bang1!I108&gt;0,Bang1!$N108&gt;0),"x","")</f>
        <v/>
      </c>
      <c r="H116" s="165" t="str">
        <f>IF(AND(LEN(Bang1!J108)&gt;0,Bang1!J108&gt;0,Bang1!$N108&gt;0),"x","")</f>
        <v/>
      </c>
      <c r="I116" s="165" t="str">
        <f>IF(AND(LEN(Bang1!K108)&gt;0,Bang1!K108&gt;0,Bang1!$N108&gt;0),"x","")</f>
        <v>x</v>
      </c>
      <c r="J116" s="165" t="str">
        <f>IF(AND(LEN(Bang1!L108)&gt;0,Bang1!L108&gt;0,Bang1!$N108&gt;0),"x","")</f>
        <v>x</v>
      </c>
      <c r="K116" s="165">
        <f t="shared" si="2"/>
        <v>2</v>
      </c>
    </row>
    <row r="117" spans="1:11" s="148" customFormat="1" ht="9.6" customHeight="1" x14ac:dyDescent="0.2">
      <c r="A117" s="164">
        <f>Bang1!A109</f>
        <v>103</v>
      </c>
      <c r="B117" s="165" t="str">
        <f>IF(AND(LEN(Bang1!D109)&gt;0,Bang1!D109&gt;0,Bang1!$N109&gt;0),"x","")</f>
        <v/>
      </c>
      <c r="C117" s="165" t="str">
        <f>IF(AND(LEN(Bang1!E109)&gt;0,Bang1!E109&gt;0,Bang1!$N109&gt;0),"x","")</f>
        <v/>
      </c>
      <c r="D117" s="165" t="str">
        <f>IF(AND(LEN(Bang1!F109)&gt;0,Bang1!F109&gt;0,Bang1!$N109&gt;0),"x","")</f>
        <v/>
      </c>
      <c r="E117" s="165" t="str">
        <f>IF(AND(LEN(Bang1!G109)&gt;0,Bang1!G109&gt;0,Bang1!$N109&gt;0),"x","")</f>
        <v/>
      </c>
      <c r="F117" s="165" t="str">
        <f>IF(AND(LEN(Bang1!H109)&gt;0,Bang1!H109&gt;0,Bang1!$N109&gt;0),"x","")</f>
        <v/>
      </c>
      <c r="G117" s="165" t="str">
        <f>IF(AND(LEN(Bang1!I109)&gt;0,Bang1!I109&gt;0,Bang1!$N109&gt;0),"x","")</f>
        <v/>
      </c>
      <c r="H117" s="165" t="str">
        <f>IF(AND(LEN(Bang1!J109)&gt;0,Bang1!J109&gt;0,Bang1!$N109&gt;0),"x","")</f>
        <v/>
      </c>
      <c r="I117" s="165" t="str">
        <f>IF(AND(LEN(Bang1!K109)&gt;0,Bang1!K109&gt;0,Bang1!$N109&gt;0),"x","")</f>
        <v/>
      </c>
      <c r="J117" s="165" t="str">
        <f>IF(AND(LEN(Bang1!L109)&gt;0,Bang1!L109&gt;0,Bang1!$N109&gt;0),"x","")</f>
        <v>x</v>
      </c>
      <c r="K117" s="165">
        <f t="shared" si="2"/>
        <v>1</v>
      </c>
    </row>
    <row r="118" spans="1:11" s="148" customFormat="1" ht="9.6" customHeight="1" x14ac:dyDescent="0.2">
      <c r="A118" s="164">
        <f>Bang1!A110</f>
        <v>104</v>
      </c>
      <c r="B118" s="165" t="str">
        <f>IF(AND(LEN(Bang1!D110)&gt;0,Bang1!D110&gt;0,Bang1!$N110&gt;0),"x","")</f>
        <v/>
      </c>
      <c r="C118" s="165" t="str">
        <f>IF(AND(LEN(Bang1!E110)&gt;0,Bang1!E110&gt;0,Bang1!$N110&gt;0),"x","")</f>
        <v/>
      </c>
      <c r="D118" s="165" t="str">
        <f>IF(AND(LEN(Bang1!F110)&gt;0,Bang1!F110&gt;0,Bang1!$N110&gt;0),"x","")</f>
        <v/>
      </c>
      <c r="E118" s="165" t="str">
        <f>IF(AND(LEN(Bang1!G110)&gt;0,Bang1!G110&gt;0,Bang1!$N110&gt;0),"x","")</f>
        <v/>
      </c>
      <c r="F118" s="165" t="str">
        <f>IF(AND(LEN(Bang1!H110)&gt;0,Bang1!H110&gt;0,Bang1!$N110&gt;0),"x","")</f>
        <v/>
      </c>
      <c r="G118" s="165" t="str">
        <f>IF(AND(LEN(Bang1!I110)&gt;0,Bang1!I110&gt;0,Bang1!$N110&gt;0),"x","")</f>
        <v/>
      </c>
      <c r="H118" s="165" t="str">
        <f>IF(AND(LEN(Bang1!J110)&gt;0,Bang1!J110&gt;0,Bang1!$N110&gt;0),"x","")</f>
        <v/>
      </c>
      <c r="I118" s="165" t="str">
        <f>IF(AND(LEN(Bang1!K110)&gt;0,Bang1!K110&gt;0,Bang1!$N110&gt;0),"x","")</f>
        <v/>
      </c>
      <c r="J118" s="165" t="str">
        <f>IF(AND(LEN(Bang1!L110)&gt;0,Bang1!L110&gt;0,Bang1!$N110&gt;0),"x","")</f>
        <v/>
      </c>
      <c r="K118" s="165">
        <f t="shared" si="2"/>
        <v>0</v>
      </c>
    </row>
    <row r="119" spans="1:11" s="148" customFormat="1" ht="9.6" customHeight="1" x14ac:dyDescent="0.2">
      <c r="A119" s="164">
        <f>Bang1!A111</f>
        <v>105</v>
      </c>
      <c r="B119" s="165" t="str">
        <f>IF(AND(LEN(Bang1!D111)&gt;0,Bang1!D111&gt;0,Bang1!$N111&gt;0),"x","")</f>
        <v/>
      </c>
      <c r="C119" s="165" t="str">
        <f>IF(AND(LEN(Bang1!E111)&gt;0,Bang1!E111&gt;0,Bang1!$N111&gt;0),"x","")</f>
        <v/>
      </c>
      <c r="D119" s="165" t="str">
        <f>IF(AND(LEN(Bang1!F111)&gt;0,Bang1!F111&gt;0,Bang1!$N111&gt;0),"x","")</f>
        <v>x</v>
      </c>
      <c r="E119" s="165" t="str">
        <f>IF(AND(LEN(Bang1!G111)&gt;0,Bang1!G111&gt;0,Bang1!$N111&gt;0),"x","")</f>
        <v>x</v>
      </c>
      <c r="F119" s="165" t="str">
        <f>IF(AND(LEN(Bang1!H111)&gt;0,Bang1!H111&gt;0,Bang1!$N111&gt;0),"x","")</f>
        <v>x</v>
      </c>
      <c r="G119" s="165" t="str">
        <f>IF(AND(LEN(Bang1!I111)&gt;0,Bang1!I111&gt;0,Bang1!$N111&gt;0),"x","")</f>
        <v>x</v>
      </c>
      <c r="H119" s="165" t="str">
        <f>IF(AND(LEN(Bang1!J111)&gt;0,Bang1!J111&gt;0,Bang1!$N111&gt;0),"x","")</f>
        <v>x</v>
      </c>
      <c r="I119" s="165" t="str">
        <f>IF(AND(LEN(Bang1!K111)&gt;0,Bang1!K111&gt;0,Bang1!$N111&gt;0),"x","")</f>
        <v>x</v>
      </c>
      <c r="J119" s="165" t="str">
        <f>IF(AND(LEN(Bang1!L111)&gt;0,Bang1!L111&gt;0,Bang1!$N111&gt;0),"x","")</f>
        <v>x</v>
      </c>
      <c r="K119" s="165">
        <f t="shared" si="2"/>
        <v>7</v>
      </c>
    </row>
    <row r="120" spans="1:11" s="148" customFormat="1" ht="9.6" customHeight="1" x14ac:dyDescent="0.2">
      <c r="A120" s="164">
        <f>Bang1!A112</f>
        <v>106</v>
      </c>
      <c r="B120" s="165" t="str">
        <f>IF(AND(LEN(Bang1!D112)&gt;0,Bang1!D112&gt;0,Bang1!$N112&gt;0),"x","")</f>
        <v/>
      </c>
      <c r="C120" s="165" t="str">
        <f>IF(AND(LEN(Bang1!E112)&gt;0,Bang1!E112&gt;0,Bang1!$N112&gt;0),"x","")</f>
        <v/>
      </c>
      <c r="D120" s="165" t="str">
        <f>IF(AND(LEN(Bang1!F112)&gt;0,Bang1!F112&gt;0,Bang1!$N112&gt;0),"x","")</f>
        <v/>
      </c>
      <c r="E120" s="165" t="str">
        <f>IF(AND(LEN(Bang1!G112)&gt;0,Bang1!G112&gt;0,Bang1!$N112&gt;0),"x","")</f>
        <v>x</v>
      </c>
      <c r="F120" s="165" t="str">
        <f>IF(AND(LEN(Bang1!H112)&gt;0,Bang1!H112&gt;0,Bang1!$N112&gt;0),"x","")</f>
        <v>x</v>
      </c>
      <c r="G120" s="165" t="str">
        <f>IF(AND(LEN(Bang1!I112)&gt;0,Bang1!I112&gt;0,Bang1!$N112&gt;0),"x","")</f>
        <v>x</v>
      </c>
      <c r="H120" s="165" t="str">
        <f>IF(AND(LEN(Bang1!J112)&gt;0,Bang1!J112&gt;0,Bang1!$N112&gt;0),"x","")</f>
        <v>x</v>
      </c>
      <c r="I120" s="165" t="str">
        <f>IF(AND(LEN(Bang1!K112)&gt;0,Bang1!K112&gt;0,Bang1!$N112&gt;0),"x","")</f>
        <v>x</v>
      </c>
      <c r="J120" s="165" t="str">
        <f>IF(AND(LEN(Bang1!L112)&gt;0,Bang1!L112&gt;0,Bang1!$N112&gt;0),"x","")</f>
        <v>x</v>
      </c>
      <c r="K120" s="165">
        <f t="shared" si="2"/>
        <v>6</v>
      </c>
    </row>
    <row r="121" spans="1:11" s="148" customFormat="1" ht="9.6" customHeight="1" x14ac:dyDescent="0.2">
      <c r="A121" s="164">
        <f>Bang1!A113</f>
        <v>107</v>
      </c>
      <c r="B121" s="165" t="str">
        <f>IF(AND(LEN(Bang1!D113)&gt;0,Bang1!D113&gt;0,Bang1!$N113&gt;0),"x","")</f>
        <v/>
      </c>
      <c r="C121" s="165" t="str">
        <f>IF(AND(LEN(Bang1!E113)&gt;0,Bang1!E113&gt;0,Bang1!$N113&gt;0),"x","")</f>
        <v/>
      </c>
      <c r="D121" s="165" t="str">
        <f>IF(AND(LEN(Bang1!F113)&gt;0,Bang1!F113&gt;0,Bang1!$N113&gt;0),"x","")</f>
        <v/>
      </c>
      <c r="E121" s="165" t="str">
        <f>IF(AND(LEN(Bang1!G113)&gt;0,Bang1!G113&gt;0,Bang1!$N113&gt;0),"x","")</f>
        <v/>
      </c>
      <c r="F121" s="165" t="str">
        <f>IF(AND(LEN(Bang1!H113)&gt;0,Bang1!H113&gt;0,Bang1!$N113&gt;0),"x","")</f>
        <v>x</v>
      </c>
      <c r="G121" s="165" t="str">
        <f>IF(AND(LEN(Bang1!I113)&gt;0,Bang1!I113&gt;0,Bang1!$N113&gt;0),"x","")</f>
        <v>x</v>
      </c>
      <c r="H121" s="165" t="str">
        <f>IF(AND(LEN(Bang1!J113)&gt;0,Bang1!J113&gt;0,Bang1!$N113&gt;0),"x","")</f>
        <v>x</v>
      </c>
      <c r="I121" s="165" t="str">
        <f>IF(AND(LEN(Bang1!K113)&gt;0,Bang1!K113&gt;0,Bang1!$N113&gt;0),"x","")</f>
        <v>x</v>
      </c>
      <c r="J121" s="165" t="str">
        <f>IF(AND(LEN(Bang1!L113)&gt;0,Bang1!L113&gt;0,Bang1!$N113&gt;0),"x","")</f>
        <v>x</v>
      </c>
      <c r="K121" s="165">
        <f t="shared" si="2"/>
        <v>5</v>
      </c>
    </row>
    <row r="122" spans="1:11" s="148" customFormat="1" ht="9.6" customHeight="1" x14ac:dyDescent="0.2">
      <c r="A122" s="164">
        <f>Bang1!A114</f>
        <v>108</v>
      </c>
      <c r="B122" s="165" t="str">
        <f>IF(AND(LEN(Bang1!D114)&gt;0,Bang1!D114&gt;0,Bang1!$N114&gt;0),"x","")</f>
        <v/>
      </c>
      <c r="C122" s="165" t="str">
        <f>IF(AND(LEN(Bang1!E114)&gt;0,Bang1!E114&gt;0,Bang1!$N114&gt;0),"x","")</f>
        <v/>
      </c>
      <c r="D122" s="165" t="str">
        <f>IF(AND(LEN(Bang1!F114)&gt;0,Bang1!F114&gt;0,Bang1!$N114&gt;0),"x","")</f>
        <v/>
      </c>
      <c r="E122" s="165" t="str">
        <f>IF(AND(LEN(Bang1!G114)&gt;0,Bang1!G114&gt;0,Bang1!$N114&gt;0),"x","")</f>
        <v/>
      </c>
      <c r="F122" s="165" t="str">
        <f>IF(AND(LEN(Bang1!H114)&gt;0,Bang1!H114&gt;0,Bang1!$N114&gt;0),"x","")</f>
        <v/>
      </c>
      <c r="G122" s="165" t="str">
        <f>IF(AND(LEN(Bang1!I114)&gt;0,Bang1!I114&gt;0,Bang1!$N114&gt;0),"x","")</f>
        <v/>
      </c>
      <c r="H122" s="165" t="str">
        <f>IF(AND(LEN(Bang1!J114)&gt;0,Bang1!J114&gt;0,Bang1!$N114&gt;0),"x","")</f>
        <v>x</v>
      </c>
      <c r="I122" s="165" t="str">
        <f>IF(AND(LEN(Bang1!K114)&gt;0,Bang1!K114&gt;0,Bang1!$N114&gt;0),"x","")</f>
        <v>x</v>
      </c>
      <c r="J122" s="165" t="str">
        <f>IF(AND(LEN(Bang1!L114)&gt;0,Bang1!L114&gt;0,Bang1!$N114&gt;0),"x","")</f>
        <v>x</v>
      </c>
      <c r="K122" s="165">
        <f t="shared" si="2"/>
        <v>3</v>
      </c>
    </row>
    <row r="123" spans="1:11" s="148" customFormat="1" ht="9.6" customHeight="1" x14ac:dyDescent="0.2">
      <c r="A123" s="164">
        <f>Bang1!A115</f>
        <v>109</v>
      </c>
      <c r="B123" s="165" t="str">
        <f>IF(AND(LEN(Bang1!D115)&gt;0,Bang1!D115&gt;0,Bang1!$N115&gt;0),"x","")</f>
        <v/>
      </c>
      <c r="C123" s="165" t="str">
        <f>IF(AND(LEN(Bang1!E115)&gt;0,Bang1!E115&gt;0,Bang1!$N115&gt;0),"x","")</f>
        <v/>
      </c>
      <c r="D123" s="165" t="str">
        <f>IF(AND(LEN(Bang1!F115)&gt;0,Bang1!F115&gt;0,Bang1!$N115&gt;0),"x","")</f>
        <v/>
      </c>
      <c r="E123" s="165" t="str">
        <f>IF(AND(LEN(Bang1!G115)&gt;0,Bang1!G115&gt;0,Bang1!$N115&gt;0),"x","")</f>
        <v/>
      </c>
      <c r="F123" s="165" t="str">
        <f>IF(AND(LEN(Bang1!H115)&gt;0,Bang1!H115&gt;0,Bang1!$N115&gt;0),"x","")</f>
        <v/>
      </c>
      <c r="G123" s="165" t="str">
        <f>IF(AND(LEN(Bang1!I115)&gt;0,Bang1!I115&gt;0,Bang1!$N115&gt;0),"x","")</f>
        <v/>
      </c>
      <c r="H123" s="165" t="str">
        <f>IF(AND(LEN(Bang1!J115)&gt;0,Bang1!J115&gt;0,Bang1!$N115&gt;0),"x","")</f>
        <v/>
      </c>
      <c r="I123" s="165" t="str">
        <f>IF(AND(LEN(Bang1!K115)&gt;0,Bang1!K115&gt;0,Bang1!$N115&gt;0),"x","")</f>
        <v>x</v>
      </c>
      <c r="J123" s="165" t="str">
        <f>IF(AND(LEN(Bang1!L115)&gt;0,Bang1!L115&gt;0,Bang1!$N115&gt;0),"x","")</f>
        <v>x</v>
      </c>
      <c r="K123" s="165">
        <f t="shared" si="2"/>
        <v>2</v>
      </c>
    </row>
    <row r="124" spans="1:11" s="148" customFormat="1" ht="9.6" customHeight="1" x14ac:dyDescent="0.2">
      <c r="A124" s="164">
        <f>Bang1!A116</f>
        <v>110</v>
      </c>
      <c r="B124" s="165" t="str">
        <f>IF(AND(LEN(Bang1!D116)&gt;0,Bang1!D116&gt;0,Bang1!$N116&gt;0),"x","")</f>
        <v/>
      </c>
      <c r="C124" s="165" t="str">
        <f>IF(AND(LEN(Bang1!E116)&gt;0,Bang1!E116&gt;0,Bang1!$N116&gt;0),"x","")</f>
        <v/>
      </c>
      <c r="D124" s="165" t="str">
        <f>IF(AND(LEN(Bang1!F116)&gt;0,Bang1!F116&gt;0,Bang1!$N116&gt;0),"x","")</f>
        <v/>
      </c>
      <c r="E124" s="165" t="str">
        <f>IF(AND(LEN(Bang1!G116)&gt;0,Bang1!G116&gt;0,Bang1!$N116&gt;0),"x","")</f>
        <v/>
      </c>
      <c r="F124" s="165" t="str">
        <f>IF(AND(LEN(Bang1!H116)&gt;0,Bang1!H116&gt;0,Bang1!$N116&gt;0),"x","")</f>
        <v/>
      </c>
      <c r="G124" s="165" t="str">
        <f>IF(AND(LEN(Bang1!I116)&gt;0,Bang1!I116&gt;0,Bang1!$N116&gt;0),"x","")</f>
        <v/>
      </c>
      <c r="H124" s="165" t="str">
        <f>IF(AND(LEN(Bang1!J116)&gt;0,Bang1!J116&gt;0,Bang1!$N116&gt;0),"x","")</f>
        <v/>
      </c>
      <c r="I124" s="165" t="str">
        <f>IF(AND(LEN(Bang1!K116)&gt;0,Bang1!K116&gt;0,Bang1!$N116&gt;0),"x","")</f>
        <v/>
      </c>
      <c r="J124" s="165" t="str">
        <f>IF(AND(LEN(Bang1!L116)&gt;0,Bang1!L116&gt;0,Bang1!$N116&gt;0),"x","")</f>
        <v>x</v>
      </c>
      <c r="K124" s="165">
        <f t="shared" si="2"/>
        <v>1</v>
      </c>
    </row>
    <row r="125" spans="1:11" s="148" customFormat="1" ht="9.6" customHeight="1" x14ac:dyDescent="0.2">
      <c r="A125" s="164">
        <f>Bang1!A117</f>
        <v>111</v>
      </c>
      <c r="B125" s="165" t="str">
        <f>IF(AND(LEN(Bang1!D117)&gt;0,Bang1!D117&gt;0,Bang1!$N117&gt;0),"x","")</f>
        <v/>
      </c>
      <c r="C125" s="165" t="str">
        <f>IF(AND(LEN(Bang1!E117)&gt;0,Bang1!E117&gt;0,Bang1!$N117&gt;0),"x","")</f>
        <v/>
      </c>
      <c r="D125" s="165" t="str">
        <f>IF(AND(LEN(Bang1!F117)&gt;0,Bang1!F117&gt;0,Bang1!$N117&gt;0),"x","")</f>
        <v/>
      </c>
      <c r="E125" s="165" t="str">
        <f>IF(AND(LEN(Bang1!G117)&gt;0,Bang1!G117&gt;0,Bang1!$N117&gt;0),"x","")</f>
        <v/>
      </c>
      <c r="F125" s="165" t="str">
        <f>IF(AND(LEN(Bang1!H117)&gt;0,Bang1!H117&gt;0,Bang1!$N117&gt;0),"x","")</f>
        <v/>
      </c>
      <c r="G125" s="165" t="str">
        <f>IF(AND(LEN(Bang1!I117)&gt;0,Bang1!I117&gt;0,Bang1!$N117&gt;0),"x","")</f>
        <v/>
      </c>
      <c r="H125" s="165" t="str">
        <f>IF(AND(LEN(Bang1!J117)&gt;0,Bang1!J117&gt;0,Bang1!$N117&gt;0),"x","")</f>
        <v/>
      </c>
      <c r="I125" s="165" t="str">
        <f>IF(AND(LEN(Bang1!K117)&gt;0,Bang1!K117&gt;0,Bang1!$N117&gt;0),"x","")</f>
        <v/>
      </c>
      <c r="J125" s="165" t="str">
        <f>IF(AND(LEN(Bang1!L117)&gt;0,Bang1!L117&gt;0,Bang1!$N117&gt;0),"x","")</f>
        <v/>
      </c>
      <c r="K125" s="165">
        <f t="shared" si="2"/>
        <v>0</v>
      </c>
    </row>
    <row r="126" spans="1:11" s="148" customFormat="1" ht="9.6" customHeight="1" x14ac:dyDescent="0.2">
      <c r="A126" s="164">
        <f>Bang1!A118</f>
        <v>112</v>
      </c>
      <c r="B126" s="165" t="str">
        <f>IF(AND(LEN(Bang1!D118)&gt;0,Bang1!D118&gt;0,Bang1!$N118&gt;0),"x","")</f>
        <v/>
      </c>
      <c r="C126" s="165" t="str">
        <f>IF(AND(LEN(Bang1!E118)&gt;0,Bang1!E118&gt;0,Bang1!$N118&gt;0),"x","")</f>
        <v/>
      </c>
      <c r="D126" s="165" t="str">
        <f>IF(AND(LEN(Bang1!F118)&gt;0,Bang1!F118&gt;0,Bang1!$N118&gt;0),"x","")</f>
        <v/>
      </c>
      <c r="E126" s="165" t="str">
        <f>IF(AND(LEN(Bang1!G118)&gt;0,Bang1!G118&gt;0,Bang1!$N118&gt;0),"x","")</f>
        <v/>
      </c>
      <c r="F126" s="165" t="str">
        <f>IF(AND(LEN(Bang1!H118)&gt;0,Bang1!H118&gt;0,Bang1!$N118&gt;0),"x","")</f>
        <v/>
      </c>
      <c r="G126" s="165" t="str">
        <f>IF(AND(LEN(Bang1!I118)&gt;0,Bang1!I118&gt;0,Bang1!$N118&gt;0),"x","")</f>
        <v/>
      </c>
      <c r="H126" s="165" t="str">
        <f>IF(AND(LEN(Bang1!J118)&gt;0,Bang1!J118&gt;0,Bang1!$N118&gt;0),"x","")</f>
        <v/>
      </c>
      <c r="I126" s="165" t="str">
        <f>IF(AND(LEN(Bang1!K118)&gt;0,Bang1!K118&gt;0,Bang1!$N118&gt;0),"x","")</f>
        <v/>
      </c>
      <c r="J126" s="165" t="str">
        <f>IF(AND(LEN(Bang1!L118)&gt;0,Bang1!L118&gt;0,Bang1!$N118&gt;0),"x","")</f>
        <v>x</v>
      </c>
      <c r="K126" s="165">
        <f t="shared" si="2"/>
        <v>1</v>
      </c>
    </row>
    <row r="127" spans="1:11" s="148" customFormat="1" ht="9.6" customHeight="1" x14ac:dyDescent="0.2">
      <c r="A127" s="164">
        <f>Bang1!A119</f>
        <v>113</v>
      </c>
      <c r="B127" s="165" t="str">
        <f>IF(AND(LEN(Bang1!D119)&gt;0,Bang1!D119&gt;0,Bang1!$N119&gt;0),"x","")</f>
        <v>x</v>
      </c>
      <c r="C127" s="165" t="str">
        <f>IF(AND(LEN(Bang1!E119)&gt;0,Bang1!E119&gt;0,Bang1!$N119&gt;0),"x","")</f>
        <v/>
      </c>
      <c r="D127" s="165" t="str">
        <f>IF(AND(LEN(Bang1!F119)&gt;0,Bang1!F119&gt;0,Bang1!$N119&gt;0),"x","")</f>
        <v/>
      </c>
      <c r="E127" s="165" t="str">
        <f>IF(AND(LEN(Bang1!G119)&gt;0,Bang1!G119&gt;0,Bang1!$N119&gt;0),"x","")</f>
        <v/>
      </c>
      <c r="F127" s="165" t="str">
        <f>IF(AND(LEN(Bang1!H119)&gt;0,Bang1!H119&gt;0,Bang1!$N119&gt;0),"x","")</f>
        <v/>
      </c>
      <c r="G127" s="165" t="str">
        <f>IF(AND(LEN(Bang1!I119)&gt;0,Bang1!I119&gt;0,Bang1!$N119&gt;0),"x","")</f>
        <v/>
      </c>
      <c r="H127" s="165" t="str">
        <f>IF(AND(LEN(Bang1!J119)&gt;0,Bang1!J119&gt;0,Bang1!$N119&gt;0),"x","")</f>
        <v/>
      </c>
      <c r="I127" s="165" t="str">
        <f>IF(AND(LEN(Bang1!K119)&gt;0,Bang1!K119&gt;0,Bang1!$N119&gt;0),"x","")</f>
        <v/>
      </c>
      <c r="J127" s="165" t="str">
        <f>IF(AND(LEN(Bang1!L119)&gt;0,Bang1!L119&gt;0,Bang1!$N119&gt;0),"x","")</f>
        <v>x</v>
      </c>
      <c r="K127" s="165">
        <f t="shared" si="2"/>
        <v>2</v>
      </c>
    </row>
    <row r="128" spans="1:11" s="148" customFormat="1" ht="9.6" customHeight="1" x14ac:dyDescent="0.2">
      <c r="A128" s="164">
        <f>Bang1!A120</f>
        <v>114</v>
      </c>
      <c r="B128" s="165" t="str">
        <f>IF(AND(LEN(Bang1!D120)&gt;0,Bang1!D120&gt;0,Bang1!$N120&gt;0),"x","")</f>
        <v>x</v>
      </c>
      <c r="C128" s="165" t="str">
        <f>IF(AND(LEN(Bang1!E120)&gt;0,Bang1!E120&gt;0,Bang1!$N120&gt;0),"x","")</f>
        <v/>
      </c>
      <c r="D128" s="165" t="str">
        <f>IF(AND(LEN(Bang1!F120)&gt;0,Bang1!F120&gt;0,Bang1!$N120&gt;0),"x","")</f>
        <v/>
      </c>
      <c r="E128" s="165" t="str">
        <f>IF(AND(LEN(Bang1!G120)&gt;0,Bang1!G120&gt;0,Bang1!$N120&gt;0),"x","")</f>
        <v/>
      </c>
      <c r="F128" s="165" t="str">
        <f>IF(AND(LEN(Bang1!H120)&gt;0,Bang1!H120&gt;0,Bang1!$N120&gt;0),"x","")</f>
        <v/>
      </c>
      <c r="G128" s="165" t="str">
        <f>IF(AND(LEN(Bang1!I120)&gt;0,Bang1!I120&gt;0,Bang1!$N120&gt;0),"x","")</f>
        <v/>
      </c>
      <c r="H128" s="165" t="str">
        <f>IF(AND(LEN(Bang1!J120)&gt;0,Bang1!J120&gt;0,Bang1!$N120&gt;0),"x","")</f>
        <v/>
      </c>
      <c r="I128" s="165" t="str">
        <f>IF(AND(LEN(Bang1!K120)&gt;0,Bang1!K120&gt;0,Bang1!$N120&gt;0),"x","")</f>
        <v/>
      </c>
      <c r="J128" s="165" t="str">
        <f>IF(AND(LEN(Bang1!L120)&gt;0,Bang1!L120&gt;0,Bang1!$N120&gt;0),"x","")</f>
        <v/>
      </c>
      <c r="K128" s="165">
        <f t="shared" si="2"/>
        <v>1</v>
      </c>
    </row>
    <row r="129" spans="1:11" s="148" customFormat="1" ht="9.6" customHeight="1" x14ac:dyDescent="0.2">
      <c r="A129" s="164">
        <f>Bang1!A121</f>
        <v>115</v>
      </c>
      <c r="B129" s="165" t="str">
        <f>IF(AND(LEN(Bang1!D121)&gt;0,Bang1!D121&gt;0,Bang1!$N121&gt;0),"x","")</f>
        <v/>
      </c>
      <c r="C129" s="165" t="str">
        <f>IF(AND(LEN(Bang1!E121)&gt;0,Bang1!E121&gt;0,Bang1!$N121&gt;0),"x","")</f>
        <v/>
      </c>
      <c r="D129" s="165" t="str">
        <f>IF(AND(LEN(Bang1!F121)&gt;0,Bang1!F121&gt;0,Bang1!$N121&gt;0),"x","")</f>
        <v/>
      </c>
      <c r="E129" s="165" t="str">
        <f>IF(AND(LEN(Bang1!G121)&gt;0,Bang1!G121&gt;0,Bang1!$N121&gt;0),"x","")</f>
        <v/>
      </c>
      <c r="F129" s="165" t="str">
        <f>IF(AND(LEN(Bang1!H121)&gt;0,Bang1!H121&gt;0,Bang1!$N121&gt;0),"x","")</f>
        <v/>
      </c>
      <c r="G129" s="165" t="str">
        <f>IF(AND(LEN(Bang1!I121)&gt;0,Bang1!I121&gt;0,Bang1!$N121&gt;0),"x","")</f>
        <v/>
      </c>
      <c r="H129" s="165" t="str">
        <f>IF(AND(LEN(Bang1!J121)&gt;0,Bang1!J121&gt;0,Bang1!$N121&gt;0),"x","")</f>
        <v/>
      </c>
      <c r="I129" s="165" t="str">
        <f>IF(AND(LEN(Bang1!K121)&gt;0,Bang1!K121&gt;0,Bang1!$N121&gt;0),"x","")</f>
        <v/>
      </c>
      <c r="J129" s="165" t="str">
        <f>IF(AND(LEN(Bang1!L121)&gt;0,Bang1!L121&gt;0,Bang1!$N121&gt;0),"x","")</f>
        <v/>
      </c>
      <c r="K129" s="165">
        <f t="shared" si="2"/>
        <v>0</v>
      </c>
    </row>
    <row r="130" spans="1:11" s="148" customFormat="1" ht="9.6" customHeight="1" x14ac:dyDescent="0.2">
      <c r="A130" s="164">
        <f>Bang1!A122</f>
        <v>116</v>
      </c>
      <c r="B130" s="165" t="str">
        <f>IF(AND(LEN(Bang1!D122)&gt;0,Bang1!D122&gt;0,Bang1!$N122&gt;0),"x","")</f>
        <v/>
      </c>
      <c r="C130" s="165" t="str">
        <f>IF(AND(LEN(Bang1!E122)&gt;0,Bang1!E122&gt;0,Bang1!$N122&gt;0),"x","")</f>
        <v/>
      </c>
      <c r="D130" s="165" t="str">
        <f>IF(AND(LEN(Bang1!F122)&gt;0,Bang1!F122&gt;0,Bang1!$N122&gt;0),"x","")</f>
        <v/>
      </c>
      <c r="E130" s="165" t="str">
        <f>IF(AND(LEN(Bang1!G122)&gt;0,Bang1!G122&gt;0,Bang1!$N122&gt;0),"x","")</f>
        <v/>
      </c>
      <c r="F130" s="165" t="str">
        <f>IF(AND(LEN(Bang1!H122)&gt;0,Bang1!H122&gt;0,Bang1!$N122&gt;0),"x","")</f>
        <v/>
      </c>
      <c r="G130" s="165" t="str">
        <f>IF(AND(LEN(Bang1!I122)&gt;0,Bang1!I122&gt;0,Bang1!$N122&gt;0),"x","")</f>
        <v/>
      </c>
      <c r="H130" s="165" t="str">
        <f>IF(AND(LEN(Bang1!J122)&gt;0,Bang1!J122&gt;0,Bang1!$N122&gt;0),"x","")</f>
        <v/>
      </c>
      <c r="I130" s="165" t="str">
        <f>IF(AND(LEN(Bang1!K122)&gt;0,Bang1!K122&gt;0,Bang1!$N122&gt;0),"x","")</f>
        <v/>
      </c>
      <c r="J130" s="165" t="str">
        <f>IF(AND(LEN(Bang1!L122)&gt;0,Bang1!L122&gt;0,Bang1!$N122&gt;0),"x","")</f>
        <v/>
      </c>
      <c r="K130" s="165">
        <f t="shared" si="2"/>
        <v>0</v>
      </c>
    </row>
    <row r="131" spans="1:11" s="148" customFormat="1" ht="9.6" customHeight="1" x14ac:dyDescent="0.2">
      <c r="A131" s="164">
        <f>Bang1!A123</f>
        <v>117</v>
      </c>
      <c r="B131" s="165" t="str">
        <f>IF(AND(LEN(Bang1!D123)&gt;0,Bang1!D123&gt;0,Bang1!$N123&gt;0),"x","")</f>
        <v/>
      </c>
      <c r="C131" s="165" t="str">
        <f>IF(AND(LEN(Bang1!E123)&gt;0,Bang1!E123&gt;0,Bang1!$N123&gt;0),"x","")</f>
        <v/>
      </c>
      <c r="D131" s="165" t="str">
        <f>IF(AND(LEN(Bang1!F123)&gt;0,Bang1!F123&gt;0,Bang1!$N123&gt;0),"x","")</f>
        <v/>
      </c>
      <c r="E131" s="165" t="str">
        <f>IF(AND(LEN(Bang1!G123)&gt;0,Bang1!G123&gt;0,Bang1!$N123&gt;0),"x","")</f>
        <v/>
      </c>
      <c r="F131" s="165" t="str">
        <f>IF(AND(LEN(Bang1!H123)&gt;0,Bang1!H123&gt;0,Bang1!$N123&gt;0),"x","")</f>
        <v/>
      </c>
      <c r="G131" s="165" t="str">
        <f>IF(AND(LEN(Bang1!I123)&gt;0,Bang1!I123&gt;0,Bang1!$N123&gt;0),"x","")</f>
        <v/>
      </c>
      <c r="H131" s="165" t="str">
        <f>IF(AND(LEN(Bang1!J123)&gt;0,Bang1!J123&gt;0,Bang1!$N123&gt;0),"x","")</f>
        <v/>
      </c>
      <c r="I131" s="165" t="str">
        <f>IF(AND(LEN(Bang1!K123)&gt;0,Bang1!K123&gt;0,Bang1!$N123&gt;0),"x","")</f>
        <v/>
      </c>
      <c r="J131" s="165" t="str">
        <f>IF(AND(LEN(Bang1!L123)&gt;0,Bang1!L123&gt;0,Bang1!$N123&gt;0),"x","")</f>
        <v/>
      </c>
      <c r="K131" s="165">
        <f t="shared" si="2"/>
        <v>0</v>
      </c>
    </row>
    <row r="132" spans="1:11" s="148" customFormat="1" ht="9.6" customHeight="1" x14ac:dyDescent="0.2">
      <c r="A132" s="164">
        <f>Bang1!A124</f>
        <v>118</v>
      </c>
      <c r="B132" s="165" t="str">
        <f>IF(AND(LEN(Bang1!D124)&gt;0,Bang1!D124&gt;0,Bang1!$N124&gt;0),"x","")</f>
        <v/>
      </c>
      <c r="C132" s="165" t="str">
        <f>IF(AND(LEN(Bang1!E124)&gt;0,Bang1!E124&gt;0,Bang1!$N124&gt;0),"x","")</f>
        <v/>
      </c>
      <c r="D132" s="165" t="str">
        <f>IF(AND(LEN(Bang1!F124)&gt;0,Bang1!F124&gt;0,Bang1!$N124&gt;0),"x","")</f>
        <v/>
      </c>
      <c r="E132" s="165" t="str">
        <f>IF(AND(LEN(Bang1!G124)&gt;0,Bang1!G124&gt;0,Bang1!$N124&gt;0),"x","")</f>
        <v/>
      </c>
      <c r="F132" s="165" t="str">
        <f>IF(AND(LEN(Bang1!H124)&gt;0,Bang1!H124&gt;0,Bang1!$N124&gt;0),"x","")</f>
        <v/>
      </c>
      <c r="G132" s="165" t="str">
        <f>IF(AND(LEN(Bang1!I124)&gt;0,Bang1!I124&gt;0,Bang1!$N124&gt;0),"x","")</f>
        <v/>
      </c>
      <c r="H132" s="165" t="str">
        <f>IF(AND(LEN(Bang1!J124)&gt;0,Bang1!J124&gt;0,Bang1!$N124&gt;0),"x","")</f>
        <v/>
      </c>
      <c r="I132" s="165" t="str">
        <f>IF(AND(LEN(Bang1!K124)&gt;0,Bang1!K124&gt;0,Bang1!$N124&gt;0),"x","")</f>
        <v/>
      </c>
      <c r="J132" s="165" t="str">
        <f>IF(AND(LEN(Bang1!L124)&gt;0,Bang1!L124&gt;0,Bang1!$N124&gt;0),"x","")</f>
        <v/>
      </c>
      <c r="K132" s="165">
        <f t="shared" si="2"/>
        <v>0</v>
      </c>
    </row>
    <row r="133" spans="1:11" s="148" customFormat="1" ht="9.6" customHeight="1" x14ac:dyDescent="0.2">
      <c r="A133" s="164">
        <f>Bang1!A125</f>
        <v>119</v>
      </c>
      <c r="B133" s="165" t="str">
        <f>IF(AND(LEN(Bang1!D125)&gt;0,Bang1!D125&gt;0,Bang1!$N125&gt;0),"x","")</f>
        <v/>
      </c>
      <c r="C133" s="165" t="str">
        <f>IF(AND(LEN(Bang1!E125)&gt;0,Bang1!E125&gt;0,Bang1!$N125&gt;0),"x","")</f>
        <v/>
      </c>
      <c r="D133" s="165" t="str">
        <f>IF(AND(LEN(Bang1!F125)&gt;0,Bang1!F125&gt;0,Bang1!$N125&gt;0),"x","")</f>
        <v/>
      </c>
      <c r="E133" s="165" t="str">
        <f>IF(AND(LEN(Bang1!G125)&gt;0,Bang1!G125&gt;0,Bang1!$N125&gt;0),"x","")</f>
        <v/>
      </c>
      <c r="F133" s="165" t="str">
        <f>IF(AND(LEN(Bang1!H125)&gt;0,Bang1!H125&gt;0,Bang1!$N125&gt;0),"x","")</f>
        <v/>
      </c>
      <c r="G133" s="165" t="str">
        <f>IF(AND(LEN(Bang1!I125)&gt;0,Bang1!I125&gt;0,Bang1!$N125&gt;0),"x","")</f>
        <v/>
      </c>
      <c r="H133" s="165" t="str">
        <f>IF(AND(LEN(Bang1!J125)&gt;0,Bang1!J125&gt;0,Bang1!$N125&gt;0),"x","")</f>
        <v/>
      </c>
      <c r="I133" s="165" t="str">
        <f>IF(AND(LEN(Bang1!K125)&gt;0,Bang1!K125&gt;0,Bang1!$N125&gt;0),"x","")</f>
        <v/>
      </c>
      <c r="J133" s="165" t="str">
        <f>IF(AND(LEN(Bang1!L125)&gt;0,Bang1!L125&gt;0,Bang1!$N125&gt;0),"x","")</f>
        <v/>
      </c>
      <c r="K133" s="165">
        <f t="shared" si="2"/>
        <v>0</v>
      </c>
    </row>
    <row r="134" spans="1:11" s="148" customFormat="1" ht="9.6" customHeight="1" x14ac:dyDescent="0.2">
      <c r="A134" s="164">
        <f>Bang1!A126</f>
        <v>120</v>
      </c>
      <c r="B134" s="165" t="str">
        <f>IF(AND(LEN(Bang1!D126)&gt;0,Bang1!D126&gt;0,Bang1!$N126&gt;0),"x","")</f>
        <v/>
      </c>
      <c r="C134" s="165" t="str">
        <f>IF(AND(LEN(Bang1!E126)&gt;0,Bang1!E126&gt;0,Bang1!$N126&gt;0),"x","")</f>
        <v/>
      </c>
      <c r="D134" s="165" t="str">
        <f>IF(AND(LEN(Bang1!F126)&gt;0,Bang1!F126&gt;0,Bang1!$N126&gt;0),"x","")</f>
        <v/>
      </c>
      <c r="E134" s="165" t="str">
        <f>IF(AND(LEN(Bang1!G126)&gt;0,Bang1!G126&gt;0,Bang1!$N126&gt;0),"x","")</f>
        <v/>
      </c>
      <c r="F134" s="165" t="str">
        <f>IF(AND(LEN(Bang1!H126)&gt;0,Bang1!H126&gt;0,Bang1!$N126&gt;0),"x","")</f>
        <v/>
      </c>
      <c r="G134" s="165" t="str">
        <f>IF(AND(LEN(Bang1!I126)&gt;0,Bang1!I126&gt;0,Bang1!$N126&gt;0),"x","")</f>
        <v/>
      </c>
      <c r="H134" s="165" t="str">
        <f>IF(AND(LEN(Bang1!J126)&gt;0,Bang1!J126&gt;0,Bang1!$N126&gt;0),"x","")</f>
        <v/>
      </c>
      <c r="I134" s="165" t="str">
        <f>IF(AND(LEN(Bang1!K126)&gt;0,Bang1!K126&gt;0,Bang1!$N126&gt;0),"x","")</f>
        <v/>
      </c>
      <c r="J134" s="165" t="str">
        <f>IF(AND(LEN(Bang1!L126)&gt;0,Bang1!L126&gt;0,Bang1!$N126&gt;0),"x","")</f>
        <v/>
      </c>
      <c r="K134" s="165">
        <f t="shared" si="2"/>
        <v>0</v>
      </c>
    </row>
    <row r="135" spans="1:11" s="148" customFormat="1" ht="9.6" customHeight="1" x14ac:dyDescent="0.2">
      <c r="A135" s="164">
        <f>Bang1!A127</f>
        <v>121</v>
      </c>
      <c r="B135" s="165" t="str">
        <f>IF(AND(LEN(Bang1!D127)&gt;0,Bang1!D127&gt;0,Bang1!$N127&gt;0),"x","")</f>
        <v/>
      </c>
      <c r="C135" s="165" t="str">
        <f>IF(AND(LEN(Bang1!E127)&gt;0,Bang1!E127&gt;0,Bang1!$N127&gt;0),"x","")</f>
        <v/>
      </c>
      <c r="D135" s="165" t="str">
        <f>IF(AND(LEN(Bang1!F127)&gt;0,Bang1!F127&gt;0,Bang1!$N127&gt;0),"x","")</f>
        <v/>
      </c>
      <c r="E135" s="165" t="str">
        <f>IF(AND(LEN(Bang1!G127)&gt;0,Bang1!G127&gt;0,Bang1!$N127&gt;0),"x","")</f>
        <v/>
      </c>
      <c r="F135" s="165" t="str">
        <f>IF(AND(LEN(Bang1!H127)&gt;0,Bang1!H127&gt;0,Bang1!$N127&gt;0),"x","")</f>
        <v/>
      </c>
      <c r="G135" s="165" t="str">
        <f>IF(AND(LEN(Bang1!I127)&gt;0,Bang1!I127&gt;0,Bang1!$N127&gt;0),"x","")</f>
        <v/>
      </c>
      <c r="H135" s="165" t="str">
        <f>IF(AND(LEN(Bang1!J127)&gt;0,Bang1!J127&gt;0,Bang1!$N127&gt;0),"x","")</f>
        <v/>
      </c>
      <c r="I135" s="165" t="str">
        <f>IF(AND(LEN(Bang1!K127)&gt;0,Bang1!K127&gt;0,Bang1!$N127&gt;0),"x","")</f>
        <v/>
      </c>
      <c r="J135" s="165" t="str">
        <f>IF(AND(LEN(Bang1!L127)&gt;0,Bang1!L127&gt;0,Bang1!$N127&gt;0),"x","")</f>
        <v/>
      </c>
      <c r="K135" s="165">
        <f t="shared" si="2"/>
        <v>0</v>
      </c>
    </row>
    <row r="136" spans="1:11" s="148" customFormat="1" ht="9.6" customHeight="1" x14ac:dyDescent="0.2">
      <c r="A136" s="164">
        <f>Bang1!A128</f>
        <v>122</v>
      </c>
      <c r="B136" s="165" t="str">
        <f>IF(AND(LEN(Bang1!D128)&gt;0,Bang1!D128&gt;0,Bang1!$N128&gt;0),"x","")</f>
        <v/>
      </c>
      <c r="C136" s="165" t="str">
        <f>IF(AND(LEN(Bang1!E128)&gt;0,Bang1!E128&gt;0,Bang1!$N128&gt;0),"x","")</f>
        <v/>
      </c>
      <c r="D136" s="165" t="str">
        <f>IF(AND(LEN(Bang1!F128)&gt;0,Bang1!F128&gt;0,Bang1!$N128&gt;0),"x","")</f>
        <v/>
      </c>
      <c r="E136" s="165" t="str">
        <f>IF(AND(LEN(Bang1!G128)&gt;0,Bang1!G128&gt;0,Bang1!$N128&gt;0),"x","")</f>
        <v/>
      </c>
      <c r="F136" s="165" t="str">
        <f>IF(AND(LEN(Bang1!H128)&gt;0,Bang1!H128&gt;0,Bang1!$N128&gt;0),"x","")</f>
        <v/>
      </c>
      <c r="G136" s="165" t="str">
        <f>IF(AND(LEN(Bang1!I128)&gt;0,Bang1!I128&gt;0,Bang1!$N128&gt;0),"x","")</f>
        <v/>
      </c>
      <c r="H136" s="165" t="str">
        <f>IF(AND(LEN(Bang1!J128)&gt;0,Bang1!J128&gt;0,Bang1!$N128&gt;0),"x","")</f>
        <v/>
      </c>
      <c r="I136" s="165" t="str">
        <f>IF(AND(LEN(Bang1!K128)&gt;0,Bang1!K128&gt;0,Bang1!$N128&gt;0),"x","")</f>
        <v/>
      </c>
      <c r="J136" s="165" t="str">
        <f>IF(AND(LEN(Bang1!L128)&gt;0,Bang1!L128&gt;0,Bang1!$N128&gt;0),"x","")</f>
        <v/>
      </c>
      <c r="K136" s="165">
        <f t="shared" si="2"/>
        <v>0</v>
      </c>
    </row>
    <row r="137" spans="1:11" s="148" customFormat="1" ht="9.6" customHeight="1" x14ac:dyDescent="0.2">
      <c r="A137" s="164">
        <f>Bang1!A129</f>
        <v>123</v>
      </c>
      <c r="B137" s="165" t="str">
        <f>IF(AND(LEN(Bang1!D129)&gt;0,Bang1!D129&gt;0,Bang1!$N129&gt;0),"x","")</f>
        <v/>
      </c>
      <c r="C137" s="165" t="str">
        <f>IF(AND(LEN(Bang1!E129)&gt;0,Bang1!E129&gt;0,Bang1!$N129&gt;0),"x","")</f>
        <v/>
      </c>
      <c r="D137" s="165" t="str">
        <f>IF(AND(LEN(Bang1!F129)&gt;0,Bang1!F129&gt;0,Bang1!$N129&gt;0),"x","")</f>
        <v/>
      </c>
      <c r="E137" s="165" t="str">
        <f>IF(AND(LEN(Bang1!G129)&gt;0,Bang1!G129&gt;0,Bang1!$N129&gt;0),"x","")</f>
        <v/>
      </c>
      <c r="F137" s="165" t="str">
        <f>IF(AND(LEN(Bang1!H129)&gt;0,Bang1!H129&gt;0,Bang1!$N129&gt;0),"x","")</f>
        <v/>
      </c>
      <c r="G137" s="165" t="str">
        <f>IF(AND(LEN(Bang1!I129)&gt;0,Bang1!I129&gt;0,Bang1!$N129&gt;0),"x","")</f>
        <v/>
      </c>
      <c r="H137" s="165" t="str">
        <f>IF(AND(LEN(Bang1!J129)&gt;0,Bang1!J129&gt;0,Bang1!$N129&gt;0),"x","")</f>
        <v/>
      </c>
      <c r="I137" s="165" t="str">
        <f>IF(AND(LEN(Bang1!K129)&gt;0,Bang1!K129&gt;0,Bang1!$N129&gt;0),"x","")</f>
        <v/>
      </c>
      <c r="J137" s="165" t="str">
        <f>IF(AND(LEN(Bang1!L129)&gt;0,Bang1!L129&gt;0,Bang1!$N129&gt;0),"x","")</f>
        <v/>
      </c>
      <c r="K137" s="165">
        <f t="shared" si="2"/>
        <v>0</v>
      </c>
    </row>
    <row r="138" spans="1:11" s="148" customFormat="1" ht="9.6" customHeight="1" x14ac:dyDescent="0.2">
      <c r="A138" s="164">
        <f>Bang1!A130</f>
        <v>124</v>
      </c>
      <c r="B138" s="165" t="str">
        <f>IF(AND(LEN(Bang1!D130)&gt;0,Bang1!D130&gt;0,Bang1!$N130&gt;0),"x","")</f>
        <v/>
      </c>
      <c r="C138" s="165" t="str">
        <f>IF(AND(LEN(Bang1!E130)&gt;0,Bang1!E130&gt;0,Bang1!$N130&gt;0),"x","")</f>
        <v/>
      </c>
      <c r="D138" s="165" t="str">
        <f>IF(AND(LEN(Bang1!F130)&gt;0,Bang1!F130&gt;0,Bang1!$N130&gt;0),"x","")</f>
        <v/>
      </c>
      <c r="E138" s="165" t="str">
        <f>IF(AND(LEN(Bang1!G130)&gt;0,Bang1!G130&gt;0,Bang1!$N130&gt;0),"x","")</f>
        <v/>
      </c>
      <c r="F138" s="165" t="str">
        <f>IF(AND(LEN(Bang1!H130)&gt;0,Bang1!H130&gt;0,Bang1!$N130&gt;0),"x","")</f>
        <v/>
      </c>
      <c r="G138" s="165" t="str">
        <f>IF(AND(LEN(Bang1!I130)&gt;0,Bang1!I130&gt;0,Bang1!$N130&gt;0),"x","")</f>
        <v/>
      </c>
      <c r="H138" s="165" t="str">
        <f>IF(AND(LEN(Bang1!J130)&gt;0,Bang1!J130&gt;0,Bang1!$N130&gt;0),"x","")</f>
        <v/>
      </c>
      <c r="I138" s="165" t="str">
        <f>IF(AND(LEN(Bang1!K130)&gt;0,Bang1!K130&gt;0,Bang1!$N130&gt;0),"x","")</f>
        <v/>
      </c>
      <c r="J138" s="165" t="str">
        <f>IF(AND(LEN(Bang1!L130)&gt;0,Bang1!L130&gt;0,Bang1!$N130&gt;0),"x","")</f>
        <v/>
      </c>
      <c r="K138" s="165">
        <f t="shared" si="2"/>
        <v>0</v>
      </c>
    </row>
    <row r="139" spans="1:11" s="148" customFormat="1" ht="9.6" customHeight="1" x14ac:dyDescent="0.2">
      <c r="A139" s="164">
        <f>Bang1!A131</f>
        <v>125</v>
      </c>
      <c r="B139" s="165" t="str">
        <f>IF(AND(LEN(Bang1!D131)&gt;0,Bang1!D131&gt;0,Bang1!$N131&gt;0),"x","")</f>
        <v/>
      </c>
      <c r="C139" s="165" t="str">
        <f>IF(AND(LEN(Bang1!E131)&gt;0,Bang1!E131&gt;0,Bang1!$N131&gt;0),"x","")</f>
        <v/>
      </c>
      <c r="D139" s="165" t="str">
        <f>IF(AND(LEN(Bang1!F131)&gt;0,Bang1!F131&gt;0,Bang1!$N131&gt;0),"x","")</f>
        <v/>
      </c>
      <c r="E139" s="165" t="str">
        <f>IF(AND(LEN(Bang1!G131)&gt;0,Bang1!G131&gt;0,Bang1!$N131&gt;0),"x","")</f>
        <v/>
      </c>
      <c r="F139" s="165" t="str">
        <f>IF(AND(LEN(Bang1!H131)&gt;0,Bang1!H131&gt;0,Bang1!$N131&gt;0),"x","")</f>
        <v/>
      </c>
      <c r="G139" s="165" t="str">
        <f>IF(AND(LEN(Bang1!I131)&gt;0,Bang1!I131&gt;0,Bang1!$N131&gt;0),"x","")</f>
        <v/>
      </c>
      <c r="H139" s="165" t="str">
        <f>IF(AND(LEN(Bang1!J131)&gt;0,Bang1!J131&gt;0,Bang1!$N131&gt;0),"x","")</f>
        <v/>
      </c>
      <c r="I139" s="165" t="str">
        <f>IF(AND(LEN(Bang1!K131)&gt;0,Bang1!K131&gt;0,Bang1!$N131&gt;0),"x","")</f>
        <v/>
      </c>
      <c r="J139" s="165" t="str">
        <f>IF(AND(LEN(Bang1!L131)&gt;0,Bang1!L131&gt;0,Bang1!$N131&gt;0),"x","")</f>
        <v/>
      </c>
      <c r="K139" s="165">
        <f t="shared" si="2"/>
        <v>0</v>
      </c>
    </row>
    <row r="140" spans="1:11" s="148" customFormat="1" ht="9.6" customHeight="1" x14ac:dyDescent="0.2">
      <c r="A140" s="164">
        <f>Bang1!A132</f>
        <v>126</v>
      </c>
      <c r="B140" s="165" t="str">
        <f>IF(AND(LEN(Bang1!D132)&gt;0,Bang1!D132&gt;0,Bang1!$N132&gt;0),"x","")</f>
        <v/>
      </c>
      <c r="C140" s="165" t="str">
        <f>IF(AND(LEN(Bang1!E132)&gt;0,Bang1!E132&gt;0,Bang1!$N132&gt;0),"x","")</f>
        <v/>
      </c>
      <c r="D140" s="165" t="str">
        <f>IF(AND(LEN(Bang1!F132)&gt;0,Bang1!F132&gt;0,Bang1!$N132&gt;0),"x","")</f>
        <v/>
      </c>
      <c r="E140" s="165" t="str">
        <f>IF(AND(LEN(Bang1!G132)&gt;0,Bang1!G132&gt;0,Bang1!$N132&gt;0),"x","")</f>
        <v/>
      </c>
      <c r="F140" s="165" t="str">
        <f>IF(AND(LEN(Bang1!H132)&gt;0,Bang1!H132&gt;0,Bang1!$N132&gt;0),"x","")</f>
        <v/>
      </c>
      <c r="G140" s="165" t="str">
        <f>IF(AND(LEN(Bang1!I132)&gt;0,Bang1!I132&gt;0,Bang1!$N132&gt;0),"x","")</f>
        <v/>
      </c>
      <c r="H140" s="165" t="str">
        <f>IF(AND(LEN(Bang1!J132)&gt;0,Bang1!J132&gt;0,Bang1!$N132&gt;0),"x","")</f>
        <v/>
      </c>
      <c r="I140" s="165" t="str">
        <f>IF(AND(LEN(Bang1!K132)&gt;0,Bang1!K132&gt;0,Bang1!$N132&gt;0),"x","")</f>
        <v/>
      </c>
      <c r="J140" s="165" t="str">
        <f>IF(AND(LEN(Bang1!L132)&gt;0,Bang1!L132&gt;0,Bang1!$N132&gt;0),"x","")</f>
        <v/>
      </c>
      <c r="K140" s="165">
        <f t="shared" si="2"/>
        <v>0</v>
      </c>
    </row>
    <row r="141" spans="1:11" s="148" customFormat="1" ht="9.6" customHeight="1" x14ac:dyDescent="0.2">
      <c r="A141" s="164">
        <f>Bang1!A133</f>
        <v>127</v>
      </c>
      <c r="B141" s="165" t="str">
        <f>IF(AND(LEN(Bang1!D133)&gt;0,Bang1!D133&gt;0,Bang1!$N133&gt;0),"x","")</f>
        <v/>
      </c>
      <c r="C141" s="165" t="str">
        <f>IF(AND(LEN(Bang1!E133)&gt;0,Bang1!E133&gt;0,Bang1!$N133&gt;0),"x","")</f>
        <v/>
      </c>
      <c r="D141" s="165" t="str">
        <f>IF(AND(LEN(Bang1!F133)&gt;0,Bang1!F133&gt;0,Bang1!$N133&gt;0),"x","")</f>
        <v/>
      </c>
      <c r="E141" s="165" t="str">
        <f>IF(AND(LEN(Bang1!G133)&gt;0,Bang1!G133&gt;0,Bang1!$N133&gt;0),"x","")</f>
        <v/>
      </c>
      <c r="F141" s="165" t="str">
        <f>IF(AND(LEN(Bang1!H133)&gt;0,Bang1!H133&gt;0,Bang1!$N133&gt;0),"x","")</f>
        <v/>
      </c>
      <c r="G141" s="165" t="str">
        <f>IF(AND(LEN(Bang1!I133)&gt;0,Bang1!I133&gt;0,Bang1!$N133&gt;0),"x","")</f>
        <v/>
      </c>
      <c r="H141" s="165" t="str">
        <f>IF(AND(LEN(Bang1!J133)&gt;0,Bang1!J133&gt;0,Bang1!$N133&gt;0),"x","")</f>
        <v/>
      </c>
      <c r="I141" s="165" t="str">
        <f>IF(AND(LEN(Bang1!K133)&gt;0,Bang1!K133&gt;0,Bang1!$N133&gt;0),"x","")</f>
        <v/>
      </c>
      <c r="J141" s="165" t="str">
        <f>IF(AND(LEN(Bang1!L133)&gt;0,Bang1!L133&gt;0,Bang1!$N133&gt;0),"x","")</f>
        <v/>
      </c>
      <c r="K141" s="165">
        <f t="shared" si="2"/>
        <v>0</v>
      </c>
    </row>
    <row r="142" spans="1:11" s="148" customFormat="1" ht="9.6" customHeight="1" x14ac:dyDescent="0.2">
      <c r="A142" s="164">
        <f>Bang1!A134</f>
        <v>128</v>
      </c>
      <c r="B142" s="165" t="str">
        <f>IF(AND(LEN(Bang1!D134)&gt;0,Bang1!D134&gt;0,Bang1!$N134&gt;0),"x","")</f>
        <v/>
      </c>
      <c r="C142" s="165" t="str">
        <f>IF(AND(LEN(Bang1!E134)&gt;0,Bang1!E134&gt;0,Bang1!$N134&gt;0),"x","")</f>
        <v/>
      </c>
      <c r="D142" s="165" t="str">
        <f>IF(AND(LEN(Bang1!F134)&gt;0,Bang1!F134&gt;0,Bang1!$N134&gt;0),"x","")</f>
        <v/>
      </c>
      <c r="E142" s="165" t="str">
        <f>IF(AND(LEN(Bang1!G134)&gt;0,Bang1!G134&gt;0,Bang1!$N134&gt;0),"x","")</f>
        <v/>
      </c>
      <c r="F142" s="165" t="str">
        <f>IF(AND(LEN(Bang1!H134)&gt;0,Bang1!H134&gt;0,Bang1!$N134&gt;0),"x","")</f>
        <v/>
      </c>
      <c r="G142" s="165" t="str">
        <f>IF(AND(LEN(Bang1!I134)&gt;0,Bang1!I134&gt;0,Bang1!$N134&gt;0),"x","")</f>
        <v/>
      </c>
      <c r="H142" s="165" t="str">
        <f>IF(AND(LEN(Bang1!J134)&gt;0,Bang1!J134&gt;0,Bang1!$N134&gt;0),"x","")</f>
        <v/>
      </c>
      <c r="I142" s="165" t="str">
        <f>IF(AND(LEN(Bang1!K134)&gt;0,Bang1!K134&gt;0,Bang1!$N134&gt;0),"x","")</f>
        <v/>
      </c>
      <c r="J142" s="165" t="str">
        <f>IF(AND(LEN(Bang1!L134)&gt;0,Bang1!L134&gt;0,Bang1!$N134&gt;0),"x","")</f>
        <v/>
      </c>
      <c r="K142" s="165">
        <f t="shared" si="2"/>
        <v>0</v>
      </c>
    </row>
    <row r="143" spans="1:11" s="148" customFormat="1" ht="9.6" customHeight="1" x14ac:dyDescent="0.2">
      <c r="A143" s="164">
        <f>Bang1!A135</f>
        <v>129</v>
      </c>
      <c r="B143" s="165" t="str">
        <f>IF(AND(LEN(Bang1!D135)&gt;0,Bang1!D135&gt;0,Bang1!$N135&gt;0),"x","")</f>
        <v/>
      </c>
      <c r="C143" s="165" t="str">
        <f>IF(AND(LEN(Bang1!E135)&gt;0,Bang1!E135&gt;0,Bang1!$N135&gt;0),"x","")</f>
        <v/>
      </c>
      <c r="D143" s="165" t="str">
        <f>IF(AND(LEN(Bang1!F135)&gt;0,Bang1!F135&gt;0,Bang1!$N135&gt;0),"x","")</f>
        <v/>
      </c>
      <c r="E143" s="165" t="str">
        <f>IF(AND(LEN(Bang1!G135)&gt;0,Bang1!G135&gt;0,Bang1!$N135&gt;0),"x","")</f>
        <v/>
      </c>
      <c r="F143" s="165" t="str">
        <f>IF(AND(LEN(Bang1!H135)&gt;0,Bang1!H135&gt;0,Bang1!$N135&gt;0),"x","")</f>
        <v/>
      </c>
      <c r="G143" s="165" t="str">
        <f>IF(AND(LEN(Bang1!I135)&gt;0,Bang1!I135&gt;0,Bang1!$N135&gt;0),"x","")</f>
        <v/>
      </c>
      <c r="H143" s="165" t="str">
        <f>IF(AND(LEN(Bang1!J135)&gt;0,Bang1!J135&gt;0,Bang1!$N135&gt;0),"x","")</f>
        <v/>
      </c>
      <c r="I143" s="165" t="str">
        <f>IF(AND(LEN(Bang1!K135)&gt;0,Bang1!K135&gt;0,Bang1!$N135&gt;0),"x","")</f>
        <v/>
      </c>
      <c r="J143" s="165" t="str">
        <f>IF(AND(LEN(Bang1!L135)&gt;0,Bang1!L135&gt;0,Bang1!$N135&gt;0),"x","")</f>
        <v/>
      </c>
      <c r="K143" s="165">
        <f t="shared" si="2"/>
        <v>0</v>
      </c>
    </row>
    <row r="144" spans="1:11" s="148" customFormat="1" ht="9.6" customHeight="1" x14ac:dyDescent="0.2">
      <c r="A144" s="164">
        <f>Bang1!A136</f>
        <v>130</v>
      </c>
      <c r="B144" s="165" t="str">
        <f>IF(AND(LEN(Bang1!D136)&gt;0,Bang1!D136&gt;0,Bang1!$N136&gt;0),"x","")</f>
        <v/>
      </c>
      <c r="C144" s="165" t="str">
        <f>IF(AND(LEN(Bang1!E136)&gt;0,Bang1!E136&gt;0,Bang1!$N136&gt;0),"x","")</f>
        <v/>
      </c>
      <c r="D144" s="165" t="str">
        <f>IF(AND(LEN(Bang1!F136)&gt;0,Bang1!F136&gt;0,Bang1!$N136&gt;0),"x","")</f>
        <v/>
      </c>
      <c r="E144" s="165" t="str">
        <f>IF(AND(LEN(Bang1!G136)&gt;0,Bang1!G136&gt;0,Bang1!$N136&gt;0),"x","")</f>
        <v/>
      </c>
      <c r="F144" s="165" t="str">
        <f>IF(AND(LEN(Bang1!H136)&gt;0,Bang1!H136&gt;0,Bang1!$N136&gt;0),"x","")</f>
        <v/>
      </c>
      <c r="G144" s="165" t="str">
        <f>IF(AND(LEN(Bang1!I136)&gt;0,Bang1!I136&gt;0,Bang1!$N136&gt;0),"x","")</f>
        <v/>
      </c>
      <c r="H144" s="165" t="str">
        <f>IF(AND(LEN(Bang1!J136)&gt;0,Bang1!J136&gt;0,Bang1!$N136&gt;0),"x","")</f>
        <v/>
      </c>
      <c r="I144" s="165" t="str">
        <f>IF(AND(LEN(Bang1!K136)&gt;0,Bang1!K136&gt;0,Bang1!$N136&gt;0),"x","")</f>
        <v/>
      </c>
      <c r="J144" s="165" t="str">
        <f>IF(AND(LEN(Bang1!L136)&gt;0,Bang1!L136&gt;0,Bang1!$N136&gt;0),"x","")</f>
        <v/>
      </c>
      <c r="K144" s="165">
        <f t="shared" ref="K144:K207" si="3">COUNTIF(B144:J144,"x")</f>
        <v>0</v>
      </c>
    </row>
    <row r="145" spans="1:11" s="148" customFormat="1" ht="9.6" customHeight="1" x14ac:dyDescent="0.2">
      <c r="A145" s="164">
        <f>Bang1!A137</f>
        <v>131</v>
      </c>
      <c r="B145" s="165" t="str">
        <f>IF(AND(LEN(Bang1!D137)&gt;0,Bang1!D137&gt;0,Bang1!$N137&gt;0),"x","")</f>
        <v/>
      </c>
      <c r="C145" s="165" t="str">
        <f>IF(AND(LEN(Bang1!E137)&gt;0,Bang1!E137&gt;0,Bang1!$N137&gt;0),"x","")</f>
        <v/>
      </c>
      <c r="D145" s="165" t="str">
        <f>IF(AND(LEN(Bang1!F137)&gt;0,Bang1!F137&gt;0,Bang1!$N137&gt;0),"x","")</f>
        <v/>
      </c>
      <c r="E145" s="165" t="str">
        <f>IF(AND(LEN(Bang1!G137)&gt;0,Bang1!G137&gt;0,Bang1!$N137&gt;0),"x","")</f>
        <v/>
      </c>
      <c r="F145" s="165" t="str">
        <f>IF(AND(LEN(Bang1!H137)&gt;0,Bang1!H137&gt;0,Bang1!$N137&gt;0),"x","")</f>
        <v/>
      </c>
      <c r="G145" s="165" t="str">
        <f>IF(AND(LEN(Bang1!I137)&gt;0,Bang1!I137&gt;0,Bang1!$N137&gt;0),"x","")</f>
        <v/>
      </c>
      <c r="H145" s="165" t="str">
        <f>IF(AND(LEN(Bang1!J137)&gt;0,Bang1!J137&gt;0,Bang1!$N137&gt;0),"x","")</f>
        <v/>
      </c>
      <c r="I145" s="165" t="str">
        <f>IF(AND(LEN(Bang1!K137)&gt;0,Bang1!K137&gt;0,Bang1!$N137&gt;0),"x","")</f>
        <v/>
      </c>
      <c r="J145" s="165" t="str">
        <f>IF(AND(LEN(Bang1!L137)&gt;0,Bang1!L137&gt;0,Bang1!$N137&gt;0),"x","")</f>
        <v/>
      </c>
      <c r="K145" s="165">
        <f t="shared" si="3"/>
        <v>0</v>
      </c>
    </row>
    <row r="146" spans="1:11" s="148" customFormat="1" ht="9.6" customHeight="1" x14ac:dyDescent="0.2">
      <c r="A146" s="164">
        <f>Bang1!A138</f>
        <v>132</v>
      </c>
      <c r="B146" s="165" t="str">
        <f>IF(AND(LEN(Bang1!D138)&gt;0,Bang1!D138&gt;0,Bang1!$N138&gt;0),"x","")</f>
        <v/>
      </c>
      <c r="C146" s="165" t="str">
        <f>IF(AND(LEN(Bang1!E138)&gt;0,Bang1!E138&gt;0,Bang1!$N138&gt;0),"x","")</f>
        <v/>
      </c>
      <c r="D146" s="165" t="str">
        <f>IF(AND(LEN(Bang1!F138)&gt;0,Bang1!F138&gt;0,Bang1!$N138&gt;0),"x","")</f>
        <v/>
      </c>
      <c r="E146" s="165" t="str">
        <f>IF(AND(LEN(Bang1!G138)&gt;0,Bang1!G138&gt;0,Bang1!$N138&gt;0),"x","")</f>
        <v/>
      </c>
      <c r="F146" s="165" t="str">
        <f>IF(AND(LEN(Bang1!H138)&gt;0,Bang1!H138&gt;0,Bang1!$N138&gt;0),"x","")</f>
        <v/>
      </c>
      <c r="G146" s="165" t="str">
        <f>IF(AND(LEN(Bang1!I138)&gt;0,Bang1!I138&gt;0,Bang1!$N138&gt;0),"x","")</f>
        <v/>
      </c>
      <c r="H146" s="165" t="str">
        <f>IF(AND(LEN(Bang1!J138)&gt;0,Bang1!J138&gt;0,Bang1!$N138&gt;0),"x","")</f>
        <v/>
      </c>
      <c r="I146" s="165" t="str">
        <f>IF(AND(LEN(Bang1!K138)&gt;0,Bang1!K138&gt;0,Bang1!$N138&gt;0),"x","")</f>
        <v/>
      </c>
      <c r="J146" s="165" t="str">
        <f>IF(AND(LEN(Bang1!L138)&gt;0,Bang1!L138&gt;0,Bang1!$N138&gt;0),"x","")</f>
        <v/>
      </c>
      <c r="K146" s="165">
        <f t="shared" si="3"/>
        <v>0</v>
      </c>
    </row>
    <row r="147" spans="1:11" s="148" customFormat="1" ht="9.6" customHeight="1" x14ac:dyDescent="0.2">
      <c r="A147" s="164">
        <f>Bang1!A139</f>
        <v>133</v>
      </c>
      <c r="B147" s="165" t="str">
        <f>IF(AND(LEN(Bang1!D139)&gt;0,Bang1!D139&gt;0,Bang1!$N139&gt;0),"x","")</f>
        <v/>
      </c>
      <c r="C147" s="165" t="str">
        <f>IF(AND(LEN(Bang1!E139)&gt;0,Bang1!E139&gt;0,Bang1!$N139&gt;0),"x","")</f>
        <v/>
      </c>
      <c r="D147" s="165" t="str">
        <f>IF(AND(LEN(Bang1!F139)&gt;0,Bang1!F139&gt;0,Bang1!$N139&gt;0),"x","")</f>
        <v/>
      </c>
      <c r="E147" s="165" t="str">
        <f>IF(AND(LEN(Bang1!G139)&gt;0,Bang1!G139&gt;0,Bang1!$N139&gt;0),"x","")</f>
        <v/>
      </c>
      <c r="F147" s="165" t="str">
        <f>IF(AND(LEN(Bang1!H139)&gt;0,Bang1!H139&gt;0,Bang1!$N139&gt;0),"x","")</f>
        <v/>
      </c>
      <c r="G147" s="165" t="str">
        <f>IF(AND(LEN(Bang1!I139)&gt;0,Bang1!I139&gt;0,Bang1!$N139&gt;0),"x","")</f>
        <v/>
      </c>
      <c r="H147" s="165" t="str">
        <f>IF(AND(LEN(Bang1!J139)&gt;0,Bang1!J139&gt;0,Bang1!$N139&gt;0),"x","")</f>
        <v/>
      </c>
      <c r="I147" s="165" t="str">
        <f>IF(AND(LEN(Bang1!K139)&gt;0,Bang1!K139&gt;0,Bang1!$N139&gt;0),"x","")</f>
        <v/>
      </c>
      <c r="J147" s="165" t="str">
        <f>IF(AND(LEN(Bang1!L139)&gt;0,Bang1!L139&gt;0,Bang1!$N139&gt;0),"x","")</f>
        <v/>
      </c>
      <c r="K147" s="165">
        <f t="shared" si="3"/>
        <v>0</v>
      </c>
    </row>
    <row r="148" spans="1:11" s="148" customFormat="1" ht="9.6" customHeight="1" x14ac:dyDescent="0.2">
      <c r="A148" s="164">
        <f>Bang1!A140</f>
        <v>134</v>
      </c>
      <c r="B148" s="165" t="str">
        <f>IF(AND(LEN(Bang1!D140)&gt;0,Bang1!D140&gt;0,Bang1!$N140&gt;0),"x","")</f>
        <v/>
      </c>
      <c r="C148" s="165" t="str">
        <f>IF(AND(LEN(Bang1!E140)&gt;0,Bang1!E140&gt;0,Bang1!$N140&gt;0),"x","")</f>
        <v/>
      </c>
      <c r="D148" s="165" t="str">
        <f>IF(AND(LEN(Bang1!F140)&gt;0,Bang1!F140&gt;0,Bang1!$N140&gt;0),"x","")</f>
        <v/>
      </c>
      <c r="E148" s="165" t="str">
        <f>IF(AND(LEN(Bang1!G140)&gt;0,Bang1!G140&gt;0,Bang1!$N140&gt;0),"x","")</f>
        <v/>
      </c>
      <c r="F148" s="165" t="str">
        <f>IF(AND(LEN(Bang1!H140)&gt;0,Bang1!H140&gt;0,Bang1!$N140&gt;0),"x","")</f>
        <v/>
      </c>
      <c r="G148" s="165" t="str">
        <f>IF(AND(LEN(Bang1!I140)&gt;0,Bang1!I140&gt;0,Bang1!$N140&gt;0),"x","")</f>
        <v/>
      </c>
      <c r="H148" s="165" t="str">
        <f>IF(AND(LEN(Bang1!J140)&gt;0,Bang1!J140&gt;0,Bang1!$N140&gt;0),"x","")</f>
        <v/>
      </c>
      <c r="I148" s="165" t="str">
        <f>IF(AND(LEN(Bang1!K140)&gt;0,Bang1!K140&gt;0,Bang1!$N140&gt;0),"x","")</f>
        <v/>
      </c>
      <c r="J148" s="165" t="str">
        <f>IF(AND(LEN(Bang1!L140)&gt;0,Bang1!L140&gt;0,Bang1!$N140&gt;0),"x","")</f>
        <v/>
      </c>
      <c r="K148" s="165">
        <f t="shared" si="3"/>
        <v>0</v>
      </c>
    </row>
    <row r="149" spans="1:11" s="148" customFormat="1" ht="9.6" customHeight="1" x14ac:dyDescent="0.2">
      <c r="A149" s="164">
        <f>Bang1!A141</f>
        <v>135</v>
      </c>
      <c r="B149" s="165" t="str">
        <f>IF(AND(LEN(Bang1!D141)&gt;0,Bang1!D141&gt;0,Bang1!$N141&gt;0),"x","")</f>
        <v/>
      </c>
      <c r="C149" s="165" t="str">
        <f>IF(AND(LEN(Bang1!E141)&gt;0,Bang1!E141&gt;0,Bang1!$N141&gt;0),"x","")</f>
        <v/>
      </c>
      <c r="D149" s="165" t="str">
        <f>IF(AND(LEN(Bang1!F141)&gt;0,Bang1!F141&gt;0,Bang1!$N141&gt;0),"x","")</f>
        <v/>
      </c>
      <c r="E149" s="165" t="str">
        <f>IF(AND(LEN(Bang1!G141)&gt;0,Bang1!G141&gt;0,Bang1!$N141&gt;0),"x","")</f>
        <v/>
      </c>
      <c r="F149" s="165" t="str">
        <f>IF(AND(LEN(Bang1!H141)&gt;0,Bang1!H141&gt;0,Bang1!$N141&gt;0),"x","")</f>
        <v/>
      </c>
      <c r="G149" s="165" t="str">
        <f>IF(AND(LEN(Bang1!I141)&gt;0,Bang1!I141&gt;0,Bang1!$N141&gt;0),"x","")</f>
        <v/>
      </c>
      <c r="H149" s="165" t="str">
        <f>IF(AND(LEN(Bang1!J141)&gt;0,Bang1!J141&gt;0,Bang1!$N141&gt;0),"x","")</f>
        <v/>
      </c>
      <c r="I149" s="165" t="str">
        <f>IF(AND(LEN(Bang1!K141)&gt;0,Bang1!K141&gt;0,Bang1!$N141&gt;0),"x","")</f>
        <v/>
      </c>
      <c r="J149" s="165" t="str">
        <f>IF(AND(LEN(Bang1!L141)&gt;0,Bang1!L141&gt;0,Bang1!$N141&gt;0),"x","")</f>
        <v/>
      </c>
      <c r="K149" s="165">
        <f t="shared" si="3"/>
        <v>0</v>
      </c>
    </row>
    <row r="150" spans="1:11" s="148" customFormat="1" ht="9.6" customHeight="1" x14ac:dyDescent="0.2">
      <c r="A150" s="164">
        <f>Bang1!A142</f>
        <v>136</v>
      </c>
      <c r="B150" s="165" t="str">
        <f>IF(AND(LEN(Bang1!D142)&gt;0,Bang1!D142&gt;0,Bang1!$N142&gt;0),"x","")</f>
        <v/>
      </c>
      <c r="C150" s="165" t="str">
        <f>IF(AND(LEN(Bang1!E142)&gt;0,Bang1!E142&gt;0,Bang1!$N142&gt;0),"x","")</f>
        <v/>
      </c>
      <c r="D150" s="165" t="str">
        <f>IF(AND(LEN(Bang1!F142)&gt;0,Bang1!F142&gt;0,Bang1!$N142&gt;0),"x","")</f>
        <v/>
      </c>
      <c r="E150" s="165" t="str">
        <f>IF(AND(LEN(Bang1!G142)&gt;0,Bang1!G142&gt;0,Bang1!$N142&gt;0),"x","")</f>
        <v/>
      </c>
      <c r="F150" s="165" t="str">
        <f>IF(AND(LEN(Bang1!H142)&gt;0,Bang1!H142&gt;0,Bang1!$N142&gt;0),"x","")</f>
        <v/>
      </c>
      <c r="G150" s="165" t="str">
        <f>IF(AND(LEN(Bang1!I142)&gt;0,Bang1!I142&gt;0,Bang1!$N142&gt;0),"x","")</f>
        <v/>
      </c>
      <c r="H150" s="165" t="str">
        <f>IF(AND(LEN(Bang1!J142)&gt;0,Bang1!J142&gt;0,Bang1!$N142&gt;0),"x","")</f>
        <v/>
      </c>
      <c r="I150" s="165" t="str">
        <f>IF(AND(LEN(Bang1!K142)&gt;0,Bang1!K142&gt;0,Bang1!$N142&gt;0),"x","")</f>
        <v/>
      </c>
      <c r="J150" s="165" t="str">
        <f>IF(AND(LEN(Bang1!L142)&gt;0,Bang1!L142&gt;0,Bang1!$N142&gt;0),"x","")</f>
        <v/>
      </c>
      <c r="K150" s="165">
        <f t="shared" si="3"/>
        <v>0</v>
      </c>
    </row>
    <row r="151" spans="1:11" s="148" customFormat="1" ht="9.6" customHeight="1" x14ac:dyDescent="0.2">
      <c r="A151" s="164">
        <f>Bang1!A143</f>
        <v>137</v>
      </c>
      <c r="B151" s="165" t="str">
        <f>IF(AND(LEN(Bang1!D143)&gt;0,Bang1!D143&gt;0,Bang1!$N143&gt;0),"x","")</f>
        <v/>
      </c>
      <c r="C151" s="165" t="str">
        <f>IF(AND(LEN(Bang1!E143)&gt;0,Bang1!E143&gt;0,Bang1!$N143&gt;0),"x","")</f>
        <v/>
      </c>
      <c r="D151" s="165" t="str">
        <f>IF(AND(LEN(Bang1!F143)&gt;0,Bang1!F143&gt;0,Bang1!$N143&gt;0),"x","")</f>
        <v/>
      </c>
      <c r="E151" s="165" t="str">
        <f>IF(AND(LEN(Bang1!G143)&gt;0,Bang1!G143&gt;0,Bang1!$N143&gt;0),"x","")</f>
        <v/>
      </c>
      <c r="F151" s="165" t="str">
        <f>IF(AND(LEN(Bang1!H143)&gt;0,Bang1!H143&gt;0,Bang1!$N143&gt;0),"x","")</f>
        <v/>
      </c>
      <c r="G151" s="165" t="str">
        <f>IF(AND(LEN(Bang1!I143)&gt;0,Bang1!I143&gt;0,Bang1!$N143&gt;0),"x","")</f>
        <v/>
      </c>
      <c r="H151" s="165" t="str">
        <f>IF(AND(LEN(Bang1!J143)&gt;0,Bang1!J143&gt;0,Bang1!$N143&gt;0),"x","")</f>
        <v/>
      </c>
      <c r="I151" s="165" t="str">
        <f>IF(AND(LEN(Bang1!K143)&gt;0,Bang1!K143&gt;0,Bang1!$N143&gt;0),"x","")</f>
        <v/>
      </c>
      <c r="J151" s="165" t="str">
        <f>IF(AND(LEN(Bang1!L143)&gt;0,Bang1!L143&gt;0,Bang1!$N143&gt;0),"x","")</f>
        <v/>
      </c>
      <c r="K151" s="165">
        <f t="shared" si="3"/>
        <v>0</v>
      </c>
    </row>
    <row r="152" spans="1:11" s="148" customFormat="1" ht="9.6" customHeight="1" x14ac:dyDescent="0.2">
      <c r="A152" s="164">
        <f>Bang1!A144</f>
        <v>138</v>
      </c>
      <c r="B152" s="165" t="str">
        <f>IF(AND(LEN(Bang1!D144)&gt;0,Bang1!D144&gt;0,Bang1!$N144&gt;0),"x","")</f>
        <v/>
      </c>
      <c r="C152" s="165" t="str">
        <f>IF(AND(LEN(Bang1!E144)&gt;0,Bang1!E144&gt;0,Bang1!$N144&gt;0),"x","")</f>
        <v/>
      </c>
      <c r="D152" s="165" t="str">
        <f>IF(AND(LEN(Bang1!F144)&gt;0,Bang1!F144&gt;0,Bang1!$N144&gt;0),"x","")</f>
        <v/>
      </c>
      <c r="E152" s="165" t="str">
        <f>IF(AND(LEN(Bang1!G144)&gt;0,Bang1!G144&gt;0,Bang1!$N144&gt;0),"x","")</f>
        <v/>
      </c>
      <c r="F152" s="165" t="str">
        <f>IF(AND(LEN(Bang1!H144)&gt;0,Bang1!H144&gt;0,Bang1!$N144&gt;0),"x","")</f>
        <v/>
      </c>
      <c r="G152" s="165" t="str">
        <f>IF(AND(LEN(Bang1!I144)&gt;0,Bang1!I144&gt;0,Bang1!$N144&gt;0),"x","")</f>
        <v/>
      </c>
      <c r="H152" s="165" t="str">
        <f>IF(AND(LEN(Bang1!J144)&gt;0,Bang1!J144&gt;0,Bang1!$N144&gt;0),"x","")</f>
        <v/>
      </c>
      <c r="I152" s="165" t="str">
        <f>IF(AND(LEN(Bang1!K144)&gt;0,Bang1!K144&gt;0,Bang1!$N144&gt;0),"x","")</f>
        <v/>
      </c>
      <c r="J152" s="165" t="str">
        <f>IF(AND(LEN(Bang1!L144)&gt;0,Bang1!L144&gt;0,Bang1!$N144&gt;0),"x","")</f>
        <v/>
      </c>
      <c r="K152" s="165">
        <f t="shared" si="3"/>
        <v>0</v>
      </c>
    </row>
    <row r="153" spans="1:11" s="148" customFormat="1" ht="9.6" customHeight="1" x14ac:dyDescent="0.2">
      <c r="A153" s="164">
        <f>Bang1!A145</f>
        <v>139</v>
      </c>
      <c r="B153" s="165" t="str">
        <f>IF(AND(LEN(Bang1!D145)&gt;0,Bang1!D145&gt;0,Bang1!$N145&gt;0),"x","")</f>
        <v/>
      </c>
      <c r="C153" s="165" t="str">
        <f>IF(AND(LEN(Bang1!E145)&gt;0,Bang1!E145&gt;0,Bang1!$N145&gt;0),"x","")</f>
        <v/>
      </c>
      <c r="D153" s="165" t="str">
        <f>IF(AND(LEN(Bang1!F145)&gt;0,Bang1!F145&gt;0,Bang1!$N145&gt;0),"x","")</f>
        <v/>
      </c>
      <c r="E153" s="165" t="str">
        <f>IF(AND(LEN(Bang1!G145)&gt;0,Bang1!G145&gt;0,Bang1!$N145&gt;0),"x","")</f>
        <v/>
      </c>
      <c r="F153" s="165" t="str">
        <f>IF(AND(LEN(Bang1!H145)&gt;0,Bang1!H145&gt;0,Bang1!$N145&gt;0),"x","")</f>
        <v/>
      </c>
      <c r="G153" s="165" t="str">
        <f>IF(AND(LEN(Bang1!I145)&gt;0,Bang1!I145&gt;0,Bang1!$N145&gt;0),"x","")</f>
        <v/>
      </c>
      <c r="H153" s="165" t="str">
        <f>IF(AND(LEN(Bang1!J145)&gt;0,Bang1!J145&gt;0,Bang1!$N145&gt;0),"x","")</f>
        <v/>
      </c>
      <c r="I153" s="165" t="str">
        <f>IF(AND(LEN(Bang1!K145)&gt;0,Bang1!K145&gt;0,Bang1!$N145&gt;0),"x","")</f>
        <v/>
      </c>
      <c r="J153" s="165" t="str">
        <f>IF(AND(LEN(Bang1!L145)&gt;0,Bang1!L145&gt;0,Bang1!$N145&gt;0),"x","")</f>
        <v/>
      </c>
      <c r="K153" s="165">
        <f t="shared" si="3"/>
        <v>0</v>
      </c>
    </row>
    <row r="154" spans="1:11" s="148" customFormat="1" ht="9.6" customHeight="1" x14ac:dyDescent="0.2">
      <c r="A154" s="164">
        <f>Bang1!A146</f>
        <v>140</v>
      </c>
      <c r="B154" s="165" t="str">
        <f>IF(AND(LEN(Bang1!D146)&gt;0,Bang1!D146&gt;0,Bang1!$N146&gt;0),"x","")</f>
        <v/>
      </c>
      <c r="C154" s="165" t="str">
        <f>IF(AND(LEN(Bang1!E146)&gt;0,Bang1!E146&gt;0,Bang1!$N146&gt;0),"x","")</f>
        <v/>
      </c>
      <c r="D154" s="165" t="str">
        <f>IF(AND(LEN(Bang1!F146)&gt;0,Bang1!F146&gt;0,Bang1!$N146&gt;0),"x","")</f>
        <v/>
      </c>
      <c r="E154" s="165" t="str">
        <f>IF(AND(LEN(Bang1!G146)&gt;0,Bang1!G146&gt;0,Bang1!$N146&gt;0),"x","")</f>
        <v/>
      </c>
      <c r="F154" s="165" t="str">
        <f>IF(AND(LEN(Bang1!H146)&gt;0,Bang1!H146&gt;0,Bang1!$N146&gt;0),"x","")</f>
        <v/>
      </c>
      <c r="G154" s="165" t="str">
        <f>IF(AND(LEN(Bang1!I146)&gt;0,Bang1!I146&gt;0,Bang1!$N146&gt;0),"x","")</f>
        <v/>
      </c>
      <c r="H154" s="165" t="str">
        <f>IF(AND(LEN(Bang1!J146)&gt;0,Bang1!J146&gt;0,Bang1!$N146&gt;0),"x","")</f>
        <v/>
      </c>
      <c r="I154" s="165" t="str">
        <f>IF(AND(LEN(Bang1!K146)&gt;0,Bang1!K146&gt;0,Bang1!$N146&gt;0),"x","")</f>
        <v/>
      </c>
      <c r="J154" s="165" t="str">
        <f>IF(AND(LEN(Bang1!L146)&gt;0,Bang1!L146&gt;0,Bang1!$N146&gt;0),"x","")</f>
        <v/>
      </c>
      <c r="K154" s="165">
        <f t="shared" si="3"/>
        <v>0</v>
      </c>
    </row>
    <row r="155" spans="1:11" s="148" customFormat="1" ht="9.6" customHeight="1" x14ac:dyDescent="0.2">
      <c r="A155" s="164">
        <f>Bang1!A147</f>
        <v>141</v>
      </c>
      <c r="B155" s="165" t="str">
        <f>IF(AND(LEN(Bang1!D147)&gt;0,Bang1!D147&gt;0,Bang1!$N147&gt;0),"x","")</f>
        <v/>
      </c>
      <c r="C155" s="165" t="str">
        <f>IF(AND(LEN(Bang1!E147)&gt;0,Bang1!E147&gt;0,Bang1!$N147&gt;0),"x","")</f>
        <v/>
      </c>
      <c r="D155" s="165" t="str">
        <f>IF(AND(LEN(Bang1!F147)&gt;0,Bang1!F147&gt;0,Bang1!$N147&gt;0),"x","")</f>
        <v/>
      </c>
      <c r="E155" s="165" t="str">
        <f>IF(AND(LEN(Bang1!G147)&gt;0,Bang1!G147&gt;0,Bang1!$N147&gt;0),"x","")</f>
        <v/>
      </c>
      <c r="F155" s="165" t="str">
        <f>IF(AND(LEN(Bang1!H147)&gt;0,Bang1!H147&gt;0,Bang1!$N147&gt;0),"x","")</f>
        <v/>
      </c>
      <c r="G155" s="165" t="str">
        <f>IF(AND(LEN(Bang1!I147)&gt;0,Bang1!I147&gt;0,Bang1!$N147&gt;0),"x","")</f>
        <v/>
      </c>
      <c r="H155" s="165" t="str">
        <f>IF(AND(LEN(Bang1!J147)&gt;0,Bang1!J147&gt;0,Bang1!$N147&gt;0),"x","")</f>
        <v/>
      </c>
      <c r="I155" s="165" t="str">
        <f>IF(AND(LEN(Bang1!K147)&gt;0,Bang1!K147&gt;0,Bang1!$N147&gt;0),"x","")</f>
        <v/>
      </c>
      <c r="J155" s="165" t="str">
        <f>IF(AND(LEN(Bang1!L147)&gt;0,Bang1!L147&gt;0,Bang1!$N147&gt;0),"x","")</f>
        <v/>
      </c>
      <c r="K155" s="165">
        <f t="shared" si="3"/>
        <v>0</v>
      </c>
    </row>
    <row r="156" spans="1:11" s="148" customFormat="1" ht="9.6" customHeight="1" x14ac:dyDescent="0.2">
      <c r="A156" s="164">
        <f>Bang1!A148</f>
        <v>142</v>
      </c>
      <c r="B156" s="165" t="str">
        <f>IF(AND(LEN(Bang1!D148)&gt;0,Bang1!D148&gt;0,Bang1!$N148&gt;0),"x","")</f>
        <v/>
      </c>
      <c r="C156" s="165" t="str">
        <f>IF(AND(LEN(Bang1!E148)&gt;0,Bang1!E148&gt;0,Bang1!$N148&gt;0),"x","")</f>
        <v/>
      </c>
      <c r="D156" s="165" t="str">
        <f>IF(AND(LEN(Bang1!F148)&gt;0,Bang1!F148&gt;0,Bang1!$N148&gt;0),"x","")</f>
        <v/>
      </c>
      <c r="E156" s="165" t="str">
        <f>IF(AND(LEN(Bang1!G148)&gt;0,Bang1!G148&gt;0,Bang1!$N148&gt;0),"x","")</f>
        <v/>
      </c>
      <c r="F156" s="165" t="str">
        <f>IF(AND(LEN(Bang1!H148)&gt;0,Bang1!H148&gt;0,Bang1!$N148&gt;0),"x","")</f>
        <v/>
      </c>
      <c r="G156" s="165" t="str">
        <f>IF(AND(LEN(Bang1!I148)&gt;0,Bang1!I148&gt;0,Bang1!$N148&gt;0),"x","")</f>
        <v/>
      </c>
      <c r="H156" s="165" t="str">
        <f>IF(AND(LEN(Bang1!J148)&gt;0,Bang1!J148&gt;0,Bang1!$N148&gt;0),"x","")</f>
        <v/>
      </c>
      <c r="I156" s="165" t="str">
        <f>IF(AND(LEN(Bang1!K148)&gt;0,Bang1!K148&gt;0,Bang1!$N148&gt;0),"x","")</f>
        <v/>
      </c>
      <c r="J156" s="165" t="str">
        <f>IF(AND(LEN(Bang1!L148)&gt;0,Bang1!L148&gt;0,Bang1!$N148&gt;0),"x","")</f>
        <v/>
      </c>
      <c r="K156" s="165">
        <f t="shared" si="3"/>
        <v>0</v>
      </c>
    </row>
    <row r="157" spans="1:11" s="148" customFormat="1" ht="9.6" customHeight="1" x14ac:dyDescent="0.2">
      <c r="A157" s="164">
        <f>Bang1!A149</f>
        <v>143</v>
      </c>
      <c r="B157" s="165" t="str">
        <f>IF(AND(LEN(Bang1!D149)&gt;0,Bang1!D149&gt;0,Bang1!$N149&gt;0),"x","")</f>
        <v/>
      </c>
      <c r="C157" s="165" t="str">
        <f>IF(AND(LEN(Bang1!E149)&gt;0,Bang1!E149&gt;0,Bang1!$N149&gt;0),"x","")</f>
        <v/>
      </c>
      <c r="D157" s="165" t="str">
        <f>IF(AND(LEN(Bang1!F149)&gt;0,Bang1!F149&gt;0,Bang1!$N149&gt;0),"x","")</f>
        <v/>
      </c>
      <c r="E157" s="165" t="str">
        <f>IF(AND(LEN(Bang1!G149)&gt;0,Bang1!G149&gt;0,Bang1!$N149&gt;0),"x","")</f>
        <v/>
      </c>
      <c r="F157" s="165" t="str">
        <f>IF(AND(LEN(Bang1!H149)&gt;0,Bang1!H149&gt;0,Bang1!$N149&gt;0),"x","")</f>
        <v/>
      </c>
      <c r="G157" s="165" t="str">
        <f>IF(AND(LEN(Bang1!I149)&gt;0,Bang1!I149&gt;0,Bang1!$N149&gt;0),"x","")</f>
        <v/>
      </c>
      <c r="H157" s="165" t="str">
        <f>IF(AND(LEN(Bang1!J149)&gt;0,Bang1!J149&gt;0,Bang1!$N149&gt;0),"x","")</f>
        <v/>
      </c>
      <c r="I157" s="165" t="str">
        <f>IF(AND(LEN(Bang1!K149)&gt;0,Bang1!K149&gt;0,Bang1!$N149&gt;0),"x","")</f>
        <v/>
      </c>
      <c r="J157" s="165" t="str">
        <f>IF(AND(LEN(Bang1!L149)&gt;0,Bang1!L149&gt;0,Bang1!$N149&gt;0),"x","")</f>
        <v/>
      </c>
      <c r="K157" s="165">
        <f t="shared" si="3"/>
        <v>0</v>
      </c>
    </row>
    <row r="158" spans="1:11" s="148" customFormat="1" ht="9.6" customHeight="1" x14ac:dyDescent="0.2">
      <c r="A158" s="164">
        <f>Bang1!A150</f>
        <v>144</v>
      </c>
      <c r="B158" s="165" t="str">
        <f>IF(AND(LEN(Bang1!D150)&gt;0,Bang1!D150&gt;0,Bang1!$N150&gt;0),"x","")</f>
        <v/>
      </c>
      <c r="C158" s="165" t="str">
        <f>IF(AND(LEN(Bang1!E150)&gt;0,Bang1!E150&gt;0,Bang1!$N150&gt;0),"x","")</f>
        <v/>
      </c>
      <c r="D158" s="165" t="str">
        <f>IF(AND(LEN(Bang1!F150)&gt;0,Bang1!F150&gt;0,Bang1!$N150&gt;0),"x","")</f>
        <v/>
      </c>
      <c r="E158" s="165" t="str">
        <f>IF(AND(LEN(Bang1!G150)&gt;0,Bang1!G150&gt;0,Bang1!$N150&gt;0),"x","")</f>
        <v/>
      </c>
      <c r="F158" s="165" t="str">
        <f>IF(AND(LEN(Bang1!H150)&gt;0,Bang1!H150&gt;0,Bang1!$N150&gt;0),"x","")</f>
        <v/>
      </c>
      <c r="G158" s="165" t="str">
        <f>IF(AND(LEN(Bang1!I150)&gt;0,Bang1!I150&gt;0,Bang1!$N150&gt;0),"x","")</f>
        <v/>
      </c>
      <c r="H158" s="165" t="str">
        <f>IF(AND(LEN(Bang1!J150)&gt;0,Bang1!J150&gt;0,Bang1!$N150&gt;0),"x","")</f>
        <v/>
      </c>
      <c r="I158" s="165" t="str">
        <f>IF(AND(LEN(Bang1!K150)&gt;0,Bang1!K150&gt;0,Bang1!$N150&gt;0),"x","")</f>
        <v/>
      </c>
      <c r="J158" s="165" t="str">
        <f>IF(AND(LEN(Bang1!L150)&gt;0,Bang1!L150&gt;0,Bang1!$N150&gt;0),"x","")</f>
        <v/>
      </c>
      <c r="K158" s="165">
        <f t="shared" si="3"/>
        <v>0</v>
      </c>
    </row>
    <row r="159" spans="1:11" s="148" customFormat="1" ht="9.6" customHeight="1" x14ac:dyDescent="0.2">
      <c r="A159" s="164">
        <f>Bang1!A151</f>
        <v>145</v>
      </c>
      <c r="B159" s="165" t="str">
        <f>IF(AND(LEN(Bang1!D151)&gt;0,Bang1!D151&gt;0,Bang1!$N151&gt;0),"x","")</f>
        <v/>
      </c>
      <c r="C159" s="165" t="str">
        <f>IF(AND(LEN(Bang1!E151)&gt;0,Bang1!E151&gt;0,Bang1!$N151&gt;0),"x","")</f>
        <v/>
      </c>
      <c r="D159" s="165" t="str">
        <f>IF(AND(LEN(Bang1!F151)&gt;0,Bang1!F151&gt;0,Bang1!$N151&gt;0),"x","")</f>
        <v/>
      </c>
      <c r="E159" s="165" t="str">
        <f>IF(AND(LEN(Bang1!G151)&gt;0,Bang1!G151&gt;0,Bang1!$N151&gt;0),"x","")</f>
        <v/>
      </c>
      <c r="F159" s="165" t="str">
        <f>IF(AND(LEN(Bang1!H151)&gt;0,Bang1!H151&gt;0,Bang1!$N151&gt;0),"x","")</f>
        <v/>
      </c>
      <c r="G159" s="165" t="str">
        <f>IF(AND(LEN(Bang1!I151)&gt;0,Bang1!I151&gt;0,Bang1!$N151&gt;0),"x","")</f>
        <v/>
      </c>
      <c r="H159" s="165" t="str">
        <f>IF(AND(LEN(Bang1!J151)&gt;0,Bang1!J151&gt;0,Bang1!$N151&gt;0),"x","")</f>
        <v/>
      </c>
      <c r="I159" s="165" t="str">
        <f>IF(AND(LEN(Bang1!K151)&gt;0,Bang1!K151&gt;0,Bang1!$N151&gt;0),"x","")</f>
        <v/>
      </c>
      <c r="J159" s="165" t="str">
        <f>IF(AND(LEN(Bang1!L151)&gt;0,Bang1!L151&gt;0,Bang1!$N151&gt;0),"x","")</f>
        <v/>
      </c>
      <c r="K159" s="165">
        <f t="shared" si="3"/>
        <v>0</v>
      </c>
    </row>
    <row r="160" spans="1:11" s="148" customFormat="1" ht="9.6" customHeight="1" x14ac:dyDescent="0.2">
      <c r="A160" s="164">
        <f>Bang1!A152</f>
        <v>146</v>
      </c>
      <c r="B160" s="165" t="str">
        <f>IF(AND(LEN(Bang1!D152)&gt;0,Bang1!D152&gt;0,Bang1!$N152&gt;0),"x","")</f>
        <v/>
      </c>
      <c r="C160" s="165" t="str">
        <f>IF(AND(LEN(Bang1!E152)&gt;0,Bang1!E152&gt;0,Bang1!$N152&gt;0),"x","")</f>
        <v/>
      </c>
      <c r="D160" s="165" t="str">
        <f>IF(AND(LEN(Bang1!F152)&gt;0,Bang1!F152&gt;0,Bang1!$N152&gt;0),"x","")</f>
        <v/>
      </c>
      <c r="E160" s="165" t="str">
        <f>IF(AND(LEN(Bang1!G152)&gt;0,Bang1!G152&gt;0,Bang1!$N152&gt;0),"x","")</f>
        <v/>
      </c>
      <c r="F160" s="165" t="str">
        <f>IF(AND(LEN(Bang1!H152)&gt;0,Bang1!H152&gt;0,Bang1!$N152&gt;0),"x","")</f>
        <v/>
      </c>
      <c r="G160" s="165" t="str">
        <f>IF(AND(LEN(Bang1!I152)&gt;0,Bang1!I152&gt;0,Bang1!$N152&gt;0),"x","")</f>
        <v/>
      </c>
      <c r="H160" s="165" t="str">
        <f>IF(AND(LEN(Bang1!J152)&gt;0,Bang1!J152&gt;0,Bang1!$N152&gt;0),"x","")</f>
        <v/>
      </c>
      <c r="I160" s="165" t="str">
        <f>IF(AND(LEN(Bang1!K152)&gt;0,Bang1!K152&gt;0,Bang1!$N152&gt;0),"x","")</f>
        <v/>
      </c>
      <c r="J160" s="165" t="str">
        <f>IF(AND(LEN(Bang1!L152)&gt;0,Bang1!L152&gt;0,Bang1!$N152&gt;0),"x","")</f>
        <v/>
      </c>
      <c r="K160" s="165">
        <f t="shared" si="3"/>
        <v>0</v>
      </c>
    </row>
    <row r="161" spans="1:11" s="148" customFormat="1" ht="9.6" customHeight="1" x14ac:dyDescent="0.2">
      <c r="A161" s="164">
        <f>Bang1!A153</f>
        <v>147</v>
      </c>
      <c r="B161" s="165" t="str">
        <f>IF(AND(LEN(Bang1!D153)&gt;0,Bang1!D153&gt;0,Bang1!$N153&gt;0),"x","")</f>
        <v/>
      </c>
      <c r="C161" s="165" t="str">
        <f>IF(AND(LEN(Bang1!E153)&gt;0,Bang1!E153&gt;0,Bang1!$N153&gt;0),"x","")</f>
        <v/>
      </c>
      <c r="D161" s="165" t="str">
        <f>IF(AND(LEN(Bang1!F153)&gt;0,Bang1!F153&gt;0,Bang1!$N153&gt;0),"x","")</f>
        <v/>
      </c>
      <c r="E161" s="165" t="str">
        <f>IF(AND(LEN(Bang1!G153)&gt;0,Bang1!G153&gt;0,Bang1!$N153&gt;0),"x","")</f>
        <v/>
      </c>
      <c r="F161" s="165" t="str">
        <f>IF(AND(LEN(Bang1!H153)&gt;0,Bang1!H153&gt;0,Bang1!$N153&gt;0),"x","")</f>
        <v/>
      </c>
      <c r="G161" s="165" t="str">
        <f>IF(AND(LEN(Bang1!I153)&gt;0,Bang1!I153&gt;0,Bang1!$N153&gt;0),"x","")</f>
        <v/>
      </c>
      <c r="H161" s="165" t="str">
        <f>IF(AND(LEN(Bang1!J153)&gt;0,Bang1!J153&gt;0,Bang1!$N153&gt;0),"x","")</f>
        <v/>
      </c>
      <c r="I161" s="165" t="str">
        <f>IF(AND(LEN(Bang1!K153)&gt;0,Bang1!K153&gt;0,Bang1!$N153&gt;0),"x","")</f>
        <v/>
      </c>
      <c r="J161" s="165" t="str">
        <f>IF(AND(LEN(Bang1!L153)&gt;0,Bang1!L153&gt;0,Bang1!$N153&gt;0),"x","")</f>
        <v/>
      </c>
      <c r="K161" s="165">
        <f t="shared" si="3"/>
        <v>0</v>
      </c>
    </row>
    <row r="162" spans="1:11" s="148" customFormat="1" ht="9.6" customHeight="1" x14ac:dyDescent="0.2">
      <c r="A162" s="164">
        <f>Bang1!A154</f>
        <v>148</v>
      </c>
      <c r="B162" s="165" t="str">
        <f>IF(AND(LEN(Bang1!D154)&gt;0,Bang1!D154&gt;0,Bang1!$N154&gt;0),"x","")</f>
        <v/>
      </c>
      <c r="C162" s="165" t="str">
        <f>IF(AND(LEN(Bang1!E154)&gt;0,Bang1!E154&gt;0,Bang1!$N154&gt;0),"x","")</f>
        <v/>
      </c>
      <c r="D162" s="165" t="str">
        <f>IF(AND(LEN(Bang1!F154)&gt;0,Bang1!F154&gt;0,Bang1!$N154&gt;0),"x","")</f>
        <v/>
      </c>
      <c r="E162" s="165" t="str">
        <f>IF(AND(LEN(Bang1!G154)&gt;0,Bang1!G154&gt;0,Bang1!$N154&gt;0),"x","")</f>
        <v/>
      </c>
      <c r="F162" s="165" t="str">
        <f>IF(AND(LEN(Bang1!H154)&gt;0,Bang1!H154&gt;0,Bang1!$N154&gt;0),"x","")</f>
        <v/>
      </c>
      <c r="G162" s="165" t="str">
        <f>IF(AND(LEN(Bang1!I154)&gt;0,Bang1!I154&gt;0,Bang1!$N154&gt;0),"x","")</f>
        <v/>
      </c>
      <c r="H162" s="165" t="str">
        <f>IF(AND(LEN(Bang1!J154)&gt;0,Bang1!J154&gt;0,Bang1!$N154&gt;0),"x","")</f>
        <v/>
      </c>
      <c r="I162" s="165" t="str">
        <f>IF(AND(LEN(Bang1!K154)&gt;0,Bang1!K154&gt;0,Bang1!$N154&gt;0),"x","")</f>
        <v/>
      </c>
      <c r="J162" s="165" t="str">
        <f>IF(AND(LEN(Bang1!L154)&gt;0,Bang1!L154&gt;0,Bang1!$N154&gt;0),"x","")</f>
        <v/>
      </c>
      <c r="K162" s="165">
        <f t="shared" si="3"/>
        <v>0</v>
      </c>
    </row>
    <row r="163" spans="1:11" s="148" customFormat="1" ht="9.6" customHeight="1" x14ac:dyDescent="0.2">
      <c r="A163" s="164">
        <f>Bang1!A155</f>
        <v>149</v>
      </c>
      <c r="B163" s="165" t="str">
        <f>IF(AND(LEN(Bang1!D155)&gt;0,Bang1!D155&gt;0,Bang1!$N155&gt;0),"x","")</f>
        <v/>
      </c>
      <c r="C163" s="165" t="str">
        <f>IF(AND(LEN(Bang1!E155)&gt;0,Bang1!E155&gt;0,Bang1!$N155&gt;0),"x","")</f>
        <v/>
      </c>
      <c r="D163" s="165" t="str">
        <f>IF(AND(LEN(Bang1!F155)&gt;0,Bang1!F155&gt;0,Bang1!$N155&gt;0),"x","")</f>
        <v/>
      </c>
      <c r="E163" s="165" t="str">
        <f>IF(AND(LEN(Bang1!G155)&gt;0,Bang1!G155&gt;0,Bang1!$N155&gt;0),"x","")</f>
        <v/>
      </c>
      <c r="F163" s="165" t="str">
        <f>IF(AND(LEN(Bang1!H155)&gt;0,Bang1!H155&gt;0,Bang1!$N155&gt;0),"x","")</f>
        <v/>
      </c>
      <c r="G163" s="165" t="str">
        <f>IF(AND(LEN(Bang1!I155)&gt;0,Bang1!I155&gt;0,Bang1!$N155&gt;0),"x","")</f>
        <v/>
      </c>
      <c r="H163" s="165" t="str">
        <f>IF(AND(LEN(Bang1!J155)&gt;0,Bang1!J155&gt;0,Bang1!$N155&gt;0),"x","")</f>
        <v/>
      </c>
      <c r="I163" s="165" t="str">
        <f>IF(AND(LEN(Bang1!K155)&gt;0,Bang1!K155&gt;0,Bang1!$N155&gt;0),"x","")</f>
        <v/>
      </c>
      <c r="J163" s="165" t="str">
        <f>IF(AND(LEN(Bang1!L155)&gt;0,Bang1!L155&gt;0,Bang1!$N155&gt;0),"x","")</f>
        <v/>
      </c>
      <c r="K163" s="165">
        <f t="shared" si="3"/>
        <v>0</v>
      </c>
    </row>
    <row r="164" spans="1:11" s="148" customFormat="1" ht="9.6" customHeight="1" x14ac:dyDescent="0.2">
      <c r="A164" s="164">
        <f>Bang1!A156</f>
        <v>150</v>
      </c>
      <c r="B164" s="165" t="str">
        <f>IF(AND(LEN(Bang1!D156)&gt;0,Bang1!D156&gt;0,Bang1!$N156&gt;0),"x","")</f>
        <v/>
      </c>
      <c r="C164" s="165" t="str">
        <f>IF(AND(LEN(Bang1!E156)&gt;0,Bang1!E156&gt;0,Bang1!$N156&gt;0),"x","")</f>
        <v/>
      </c>
      <c r="D164" s="165" t="str">
        <f>IF(AND(LEN(Bang1!F156)&gt;0,Bang1!F156&gt;0,Bang1!$N156&gt;0),"x","")</f>
        <v/>
      </c>
      <c r="E164" s="165" t="str">
        <f>IF(AND(LEN(Bang1!G156)&gt;0,Bang1!G156&gt;0,Bang1!$N156&gt;0),"x","")</f>
        <v/>
      </c>
      <c r="F164" s="165" t="str">
        <f>IF(AND(LEN(Bang1!H156)&gt;0,Bang1!H156&gt;0,Bang1!$N156&gt;0),"x","")</f>
        <v/>
      </c>
      <c r="G164" s="165" t="str">
        <f>IF(AND(LEN(Bang1!I156)&gt;0,Bang1!I156&gt;0,Bang1!$N156&gt;0),"x","")</f>
        <v/>
      </c>
      <c r="H164" s="165" t="str">
        <f>IF(AND(LEN(Bang1!J156)&gt;0,Bang1!J156&gt;0,Bang1!$N156&gt;0),"x","")</f>
        <v/>
      </c>
      <c r="I164" s="165" t="str">
        <f>IF(AND(LEN(Bang1!K156)&gt;0,Bang1!K156&gt;0,Bang1!$N156&gt;0),"x","")</f>
        <v/>
      </c>
      <c r="J164" s="165" t="str">
        <f>IF(AND(LEN(Bang1!L156)&gt;0,Bang1!L156&gt;0,Bang1!$N156&gt;0),"x","")</f>
        <v/>
      </c>
      <c r="K164" s="165">
        <f t="shared" si="3"/>
        <v>0</v>
      </c>
    </row>
    <row r="165" spans="1:11" s="148" customFormat="1" ht="9.6" customHeight="1" x14ac:dyDescent="0.2">
      <c r="A165" s="164">
        <f>Bang1!A157</f>
        <v>151</v>
      </c>
      <c r="B165" s="165" t="str">
        <f>IF(AND(LEN(Bang1!D157)&gt;0,Bang1!D157&gt;0,Bang1!$N157&gt;0),"x","")</f>
        <v/>
      </c>
      <c r="C165" s="165" t="str">
        <f>IF(AND(LEN(Bang1!E157)&gt;0,Bang1!E157&gt;0,Bang1!$N157&gt;0),"x","")</f>
        <v/>
      </c>
      <c r="D165" s="165" t="str">
        <f>IF(AND(LEN(Bang1!F157)&gt;0,Bang1!F157&gt;0,Bang1!$N157&gt;0),"x","")</f>
        <v/>
      </c>
      <c r="E165" s="165" t="str">
        <f>IF(AND(LEN(Bang1!G157)&gt;0,Bang1!G157&gt;0,Bang1!$N157&gt;0),"x","")</f>
        <v/>
      </c>
      <c r="F165" s="165" t="str">
        <f>IF(AND(LEN(Bang1!H157)&gt;0,Bang1!H157&gt;0,Bang1!$N157&gt;0),"x","")</f>
        <v/>
      </c>
      <c r="G165" s="165" t="str">
        <f>IF(AND(LEN(Bang1!I157)&gt;0,Bang1!I157&gt;0,Bang1!$N157&gt;0),"x","")</f>
        <v/>
      </c>
      <c r="H165" s="165" t="str">
        <f>IF(AND(LEN(Bang1!J157)&gt;0,Bang1!J157&gt;0,Bang1!$N157&gt;0),"x","")</f>
        <v/>
      </c>
      <c r="I165" s="165" t="str">
        <f>IF(AND(LEN(Bang1!K157)&gt;0,Bang1!K157&gt;0,Bang1!$N157&gt;0),"x","")</f>
        <v/>
      </c>
      <c r="J165" s="165" t="str">
        <f>IF(AND(LEN(Bang1!L157)&gt;0,Bang1!L157&gt;0,Bang1!$N157&gt;0),"x","")</f>
        <v/>
      </c>
      <c r="K165" s="165">
        <f t="shared" si="3"/>
        <v>0</v>
      </c>
    </row>
    <row r="166" spans="1:11" s="148" customFormat="1" ht="9.6" customHeight="1" x14ac:dyDescent="0.2">
      <c r="A166" s="164">
        <f>Bang1!A158</f>
        <v>152</v>
      </c>
      <c r="B166" s="165" t="str">
        <f>IF(AND(LEN(Bang1!D158)&gt;0,Bang1!D158&gt;0,Bang1!$N158&gt;0),"x","")</f>
        <v/>
      </c>
      <c r="C166" s="165" t="str">
        <f>IF(AND(LEN(Bang1!E158)&gt;0,Bang1!E158&gt;0,Bang1!$N158&gt;0),"x","")</f>
        <v/>
      </c>
      <c r="D166" s="165" t="str">
        <f>IF(AND(LEN(Bang1!F158)&gt;0,Bang1!F158&gt;0,Bang1!$N158&gt;0),"x","")</f>
        <v/>
      </c>
      <c r="E166" s="165" t="str">
        <f>IF(AND(LEN(Bang1!G158)&gt;0,Bang1!G158&gt;0,Bang1!$N158&gt;0),"x","")</f>
        <v/>
      </c>
      <c r="F166" s="165" t="str">
        <f>IF(AND(LEN(Bang1!H158)&gt;0,Bang1!H158&gt;0,Bang1!$N158&gt;0),"x","")</f>
        <v/>
      </c>
      <c r="G166" s="165" t="str">
        <f>IF(AND(LEN(Bang1!I158)&gt;0,Bang1!I158&gt;0,Bang1!$N158&gt;0),"x","")</f>
        <v/>
      </c>
      <c r="H166" s="165" t="str">
        <f>IF(AND(LEN(Bang1!J158)&gt;0,Bang1!J158&gt;0,Bang1!$N158&gt;0),"x","")</f>
        <v/>
      </c>
      <c r="I166" s="165" t="str">
        <f>IF(AND(LEN(Bang1!K158)&gt;0,Bang1!K158&gt;0,Bang1!$N158&gt;0),"x","")</f>
        <v/>
      </c>
      <c r="J166" s="165" t="str">
        <f>IF(AND(LEN(Bang1!L158)&gt;0,Bang1!L158&gt;0,Bang1!$N158&gt;0),"x","")</f>
        <v/>
      </c>
      <c r="K166" s="165">
        <f t="shared" si="3"/>
        <v>0</v>
      </c>
    </row>
    <row r="167" spans="1:11" s="148" customFormat="1" ht="9.6" customHeight="1" x14ac:dyDescent="0.2">
      <c r="A167" s="164">
        <f>Bang1!A159</f>
        <v>153</v>
      </c>
      <c r="B167" s="165" t="str">
        <f>IF(AND(LEN(Bang1!D159)&gt;0,Bang1!D159&gt;0,Bang1!$N159&gt;0),"x","")</f>
        <v/>
      </c>
      <c r="C167" s="165" t="str">
        <f>IF(AND(LEN(Bang1!E159)&gt;0,Bang1!E159&gt;0,Bang1!$N159&gt;0),"x","")</f>
        <v/>
      </c>
      <c r="D167" s="165" t="str">
        <f>IF(AND(LEN(Bang1!F159)&gt;0,Bang1!F159&gt;0,Bang1!$N159&gt;0),"x","")</f>
        <v/>
      </c>
      <c r="E167" s="165" t="str">
        <f>IF(AND(LEN(Bang1!G159)&gt;0,Bang1!G159&gt;0,Bang1!$N159&gt;0),"x","")</f>
        <v/>
      </c>
      <c r="F167" s="165" t="str">
        <f>IF(AND(LEN(Bang1!H159)&gt;0,Bang1!H159&gt;0,Bang1!$N159&gt;0),"x","")</f>
        <v/>
      </c>
      <c r="G167" s="165" t="str">
        <f>IF(AND(LEN(Bang1!I159)&gt;0,Bang1!I159&gt;0,Bang1!$N159&gt;0),"x","")</f>
        <v/>
      </c>
      <c r="H167" s="165" t="str">
        <f>IF(AND(LEN(Bang1!J159)&gt;0,Bang1!J159&gt;0,Bang1!$N159&gt;0),"x","")</f>
        <v/>
      </c>
      <c r="I167" s="165" t="str">
        <f>IF(AND(LEN(Bang1!K159)&gt;0,Bang1!K159&gt;0,Bang1!$N159&gt;0),"x","")</f>
        <v/>
      </c>
      <c r="J167" s="165" t="str">
        <f>IF(AND(LEN(Bang1!L159)&gt;0,Bang1!L159&gt;0,Bang1!$N159&gt;0),"x","")</f>
        <v/>
      </c>
      <c r="K167" s="165">
        <f t="shared" si="3"/>
        <v>0</v>
      </c>
    </row>
    <row r="168" spans="1:11" s="148" customFormat="1" ht="9.6" customHeight="1" x14ac:dyDescent="0.2">
      <c r="A168" s="164">
        <f>Bang1!A160</f>
        <v>154</v>
      </c>
      <c r="B168" s="165" t="str">
        <f>IF(AND(LEN(Bang1!D160)&gt;0,Bang1!D160&gt;0,Bang1!$N160&gt;0),"x","")</f>
        <v/>
      </c>
      <c r="C168" s="165" t="str">
        <f>IF(AND(LEN(Bang1!E160)&gt;0,Bang1!E160&gt;0,Bang1!$N160&gt;0),"x","")</f>
        <v/>
      </c>
      <c r="D168" s="165" t="str">
        <f>IF(AND(LEN(Bang1!F160)&gt;0,Bang1!F160&gt;0,Bang1!$N160&gt;0),"x","")</f>
        <v/>
      </c>
      <c r="E168" s="165" t="str">
        <f>IF(AND(LEN(Bang1!G160)&gt;0,Bang1!G160&gt;0,Bang1!$N160&gt;0),"x","")</f>
        <v/>
      </c>
      <c r="F168" s="165" t="str">
        <f>IF(AND(LEN(Bang1!H160)&gt;0,Bang1!H160&gt;0,Bang1!$N160&gt;0),"x","")</f>
        <v/>
      </c>
      <c r="G168" s="165" t="str">
        <f>IF(AND(LEN(Bang1!I160)&gt;0,Bang1!I160&gt;0,Bang1!$N160&gt;0),"x","")</f>
        <v/>
      </c>
      <c r="H168" s="165" t="str">
        <f>IF(AND(LEN(Bang1!J160)&gt;0,Bang1!J160&gt;0,Bang1!$N160&gt;0),"x","")</f>
        <v/>
      </c>
      <c r="I168" s="165" t="str">
        <f>IF(AND(LEN(Bang1!K160)&gt;0,Bang1!K160&gt;0,Bang1!$N160&gt;0),"x","")</f>
        <v/>
      </c>
      <c r="J168" s="165" t="str">
        <f>IF(AND(LEN(Bang1!L160)&gt;0,Bang1!L160&gt;0,Bang1!$N160&gt;0),"x","")</f>
        <v/>
      </c>
      <c r="K168" s="165">
        <f t="shared" si="3"/>
        <v>0</v>
      </c>
    </row>
    <row r="169" spans="1:11" s="148" customFormat="1" ht="9.6" customHeight="1" x14ac:dyDescent="0.2">
      <c r="A169" s="164">
        <f>Bang1!A161</f>
        <v>155</v>
      </c>
      <c r="B169" s="165" t="str">
        <f>IF(AND(LEN(Bang1!D161)&gt;0,Bang1!D161&gt;0,Bang1!$N161&gt;0),"x","")</f>
        <v/>
      </c>
      <c r="C169" s="165" t="str">
        <f>IF(AND(LEN(Bang1!E161)&gt;0,Bang1!E161&gt;0,Bang1!$N161&gt;0),"x","")</f>
        <v/>
      </c>
      <c r="D169" s="165" t="str">
        <f>IF(AND(LEN(Bang1!F161)&gt;0,Bang1!F161&gt;0,Bang1!$N161&gt;0),"x","")</f>
        <v/>
      </c>
      <c r="E169" s="165" t="str">
        <f>IF(AND(LEN(Bang1!G161)&gt;0,Bang1!G161&gt;0,Bang1!$N161&gt;0),"x","")</f>
        <v/>
      </c>
      <c r="F169" s="165" t="str">
        <f>IF(AND(LEN(Bang1!H161)&gt;0,Bang1!H161&gt;0,Bang1!$N161&gt;0),"x","")</f>
        <v/>
      </c>
      <c r="G169" s="165" t="str">
        <f>IF(AND(LEN(Bang1!I161)&gt;0,Bang1!I161&gt;0,Bang1!$N161&gt;0),"x","")</f>
        <v/>
      </c>
      <c r="H169" s="165" t="str">
        <f>IF(AND(LEN(Bang1!J161)&gt;0,Bang1!J161&gt;0,Bang1!$N161&gt;0),"x","")</f>
        <v/>
      </c>
      <c r="I169" s="165" t="str">
        <f>IF(AND(LEN(Bang1!K161)&gt;0,Bang1!K161&gt;0,Bang1!$N161&gt;0),"x","")</f>
        <v/>
      </c>
      <c r="J169" s="165" t="str">
        <f>IF(AND(LEN(Bang1!L161)&gt;0,Bang1!L161&gt;0,Bang1!$N161&gt;0),"x","")</f>
        <v/>
      </c>
      <c r="K169" s="165">
        <f t="shared" si="3"/>
        <v>0</v>
      </c>
    </row>
    <row r="170" spans="1:11" s="148" customFormat="1" ht="9.6" customHeight="1" x14ac:dyDescent="0.2">
      <c r="A170" s="164">
        <f>Bang1!A162</f>
        <v>156</v>
      </c>
      <c r="B170" s="165" t="str">
        <f>IF(AND(LEN(Bang1!D162)&gt;0,Bang1!D162&gt;0,Bang1!$N162&gt;0),"x","")</f>
        <v/>
      </c>
      <c r="C170" s="165" t="str">
        <f>IF(AND(LEN(Bang1!E162)&gt;0,Bang1!E162&gt;0,Bang1!$N162&gt;0),"x","")</f>
        <v/>
      </c>
      <c r="D170" s="165" t="str">
        <f>IF(AND(LEN(Bang1!F162)&gt;0,Bang1!F162&gt;0,Bang1!$N162&gt;0),"x","")</f>
        <v/>
      </c>
      <c r="E170" s="165" t="str">
        <f>IF(AND(LEN(Bang1!G162)&gt;0,Bang1!G162&gt;0,Bang1!$N162&gt;0),"x","")</f>
        <v/>
      </c>
      <c r="F170" s="165" t="str">
        <f>IF(AND(LEN(Bang1!H162)&gt;0,Bang1!H162&gt;0,Bang1!$N162&gt;0),"x","")</f>
        <v/>
      </c>
      <c r="G170" s="165" t="str">
        <f>IF(AND(LEN(Bang1!I162)&gt;0,Bang1!I162&gt;0,Bang1!$N162&gt;0),"x","")</f>
        <v/>
      </c>
      <c r="H170" s="165" t="str">
        <f>IF(AND(LEN(Bang1!J162)&gt;0,Bang1!J162&gt;0,Bang1!$N162&gt;0),"x","")</f>
        <v/>
      </c>
      <c r="I170" s="165" t="str">
        <f>IF(AND(LEN(Bang1!K162)&gt;0,Bang1!K162&gt;0,Bang1!$N162&gt;0),"x","")</f>
        <v/>
      </c>
      <c r="J170" s="165" t="str">
        <f>IF(AND(LEN(Bang1!L162)&gt;0,Bang1!L162&gt;0,Bang1!$N162&gt;0),"x","")</f>
        <v/>
      </c>
      <c r="K170" s="165">
        <f t="shared" si="3"/>
        <v>0</v>
      </c>
    </row>
    <row r="171" spans="1:11" s="148" customFormat="1" ht="9.6" customHeight="1" x14ac:dyDescent="0.2">
      <c r="A171" s="164">
        <f>Bang1!A163</f>
        <v>157</v>
      </c>
      <c r="B171" s="165" t="str">
        <f>IF(AND(LEN(Bang1!D163)&gt;0,Bang1!D163&gt;0,Bang1!$N163&gt;0),"x","")</f>
        <v/>
      </c>
      <c r="C171" s="165" t="str">
        <f>IF(AND(LEN(Bang1!E163)&gt;0,Bang1!E163&gt;0,Bang1!$N163&gt;0),"x","")</f>
        <v/>
      </c>
      <c r="D171" s="165" t="str">
        <f>IF(AND(LEN(Bang1!F163)&gt;0,Bang1!F163&gt;0,Bang1!$N163&gt;0),"x","")</f>
        <v/>
      </c>
      <c r="E171" s="165" t="str">
        <f>IF(AND(LEN(Bang1!G163)&gt;0,Bang1!G163&gt;0,Bang1!$N163&gt;0),"x","")</f>
        <v/>
      </c>
      <c r="F171" s="165" t="str">
        <f>IF(AND(LEN(Bang1!H163)&gt;0,Bang1!H163&gt;0,Bang1!$N163&gt;0),"x","")</f>
        <v/>
      </c>
      <c r="G171" s="165" t="str">
        <f>IF(AND(LEN(Bang1!I163)&gt;0,Bang1!I163&gt;0,Bang1!$N163&gt;0),"x","")</f>
        <v/>
      </c>
      <c r="H171" s="165" t="str">
        <f>IF(AND(LEN(Bang1!J163)&gt;0,Bang1!J163&gt;0,Bang1!$N163&gt;0),"x","")</f>
        <v/>
      </c>
      <c r="I171" s="165" t="str">
        <f>IF(AND(LEN(Bang1!K163)&gt;0,Bang1!K163&gt;0,Bang1!$N163&gt;0),"x","")</f>
        <v/>
      </c>
      <c r="J171" s="165" t="str">
        <f>IF(AND(LEN(Bang1!L163)&gt;0,Bang1!L163&gt;0,Bang1!$N163&gt;0),"x","")</f>
        <v/>
      </c>
      <c r="K171" s="165">
        <f t="shared" si="3"/>
        <v>0</v>
      </c>
    </row>
    <row r="172" spans="1:11" s="148" customFormat="1" ht="9.6" customHeight="1" x14ac:dyDescent="0.2">
      <c r="A172" s="164">
        <f>Bang1!A164</f>
        <v>158</v>
      </c>
      <c r="B172" s="165" t="str">
        <f>IF(AND(LEN(Bang1!D164)&gt;0,Bang1!D164&gt;0,Bang1!$N164&gt;0),"x","")</f>
        <v/>
      </c>
      <c r="C172" s="165" t="str">
        <f>IF(AND(LEN(Bang1!E164)&gt;0,Bang1!E164&gt;0,Bang1!$N164&gt;0),"x","")</f>
        <v/>
      </c>
      <c r="D172" s="165" t="str">
        <f>IF(AND(LEN(Bang1!F164)&gt;0,Bang1!F164&gt;0,Bang1!$N164&gt;0),"x","")</f>
        <v/>
      </c>
      <c r="E172" s="165" t="str">
        <f>IF(AND(LEN(Bang1!G164)&gt;0,Bang1!G164&gt;0,Bang1!$N164&gt;0),"x","")</f>
        <v/>
      </c>
      <c r="F172" s="165" t="str">
        <f>IF(AND(LEN(Bang1!H164)&gt;0,Bang1!H164&gt;0,Bang1!$N164&gt;0),"x","")</f>
        <v/>
      </c>
      <c r="G172" s="165" t="str">
        <f>IF(AND(LEN(Bang1!I164)&gt;0,Bang1!I164&gt;0,Bang1!$N164&gt;0),"x","")</f>
        <v/>
      </c>
      <c r="H172" s="165" t="str">
        <f>IF(AND(LEN(Bang1!J164)&gt;0,Bang1!J164&gt;0,Bang1!$N164&gt;0),"x","")</f>
        <v/>
      </c>
      <c r="I172" s="165" t="str">
        <f>IF(AND(LEN(Bang1!K164)&gt;0,Bang1!K164&gt;0,Bang1!$N164&gt;0),"x","")</f>
        <v/>
      </c>
      <c r="J172" s="165" t="str">
        <f>IF(AND(LEN(Bang1!L164)&gt;0,Bang1!L164&gt;0,Bang1!$N164&gt;0),"x","")</f>
        <v/>
      </c>
      <c r="K172" s="165">
        <f t="shared" si="3"/>
        <v>0</v>
      </c>
    </row>
    <row r="173" spans="1:11" s="148" customFormat="1" ht="9.6" customHeight="1" x14ac:dyDescent="0.2">
      <c r="A173" s="164">
        <f>Bang1!A165</f>
        <v>159</v>
      </c>
      <c r="B173" s="165" t="str">
        <f>IF(AND(LEN(Bang1!D165)&gt;0,Bang1!D165&gt;0,Bang1!$N165&gt;0),"x","")</f>
        <v/>
      </c>
      <c r="C173" s="165" t="str">
        <f>IF(AND(LEN(Bang1!E165)&gt;0,Bang1!E165&gt;0,Bang1!$N165&gt;0),"x","")</f>
        <v/>
      </c>
      <c r="D173" s="165" t="str">
        <f>IF(AND(LEN(Bang1!F165)&gt;0,Bang1!F165&gt;0,Bang1!$N165&gt;0),"x","")</f>
        <v/>
      </c>
      <c r="E173" s="165" t="str">
        <f>IF(AND(LEN(Bang1!G165)&gt;0,Bang1!G165&gt;0,Bang1!$N165&gt;0),"x","")</f>
        <v/>
      </c>
      <c r="F173" s="165" t="str">
        <f>IF(AND(LEN(Bang1!H165)&gt;0,Bang1!H165&gt;0,Bang1!$N165&gt;0),"x","")</f>
        <v/>
      </c>
      <c r="G173" s="165" t="str">
        <f>IF(AND(LEN(Bang1!I165)&gt;0,Bang1!I165&gt;0,Bang1!$N165&gt;0),"x","")</f>
        <v/>
      </c>
      <c r="H173" s="165" t="str">
        <f>IF(AND(LEN(Bang1!J165)&gt;0,Bang1!J165&gt;0,Bang1!$N165&gt;0),"x","")</f>
        <v/>
      </c>
      <c r="I173" s="165" t="str">
        <f>IF(AND(LEN(Bang1!K165)&gt;0,Bang1!K165&gt;0,Bang1!$N165&gt;0),"x","")</f>
        <v/>
      </c>
      <c r="J173" s="165" t="str">
        <f>IF(AND(LEN(Bang1!L165)&gt;0,Bang1!L165&gt;0,Bang1!$N165&gt;0),"x","")</f>
        <v/>
      </c>
      <c r="K173" s="165">
        <f t="shared" si="3"/>
        <v>0</v>
      </c>
    </row>
    <row r="174" spans="1:11" s="148" customFormat="1" ht="9.6" customHeight="1" x14ac:dyDescent="0.2">
      <c r="A174" s="164">
        <f>Bang1!A166</f>
        <v>160</v>
      </c>
      <c r="B174" s="165" t="str">
        <f>IF(AND(LEN(Bang1!D166)&gt;0,Bang1!D166&gt;0,Bang1!$N166&gt;0),"x","")</f>
        <v/>
      </c>
      <c r="C174" s="165" t="str">
        <f>IF(AND(LEN(Bang1!E166)&gt;0,Bang1!E166&gt;0,Bang1!$N166&gt;0),"x","")</f>
        <v/>
      </c>
      <c r="D174" s="165" t="str">
        <f>IF(AND(LEN(Bang1!F166)&gt;0,Bang1!F166&gt;0,Bang1!$N166&gt;0),"x","")</f>
        <v/>
      </c>
      <c r="E174" s="165" t="str">
        <f>IF(AND(LEN(Bang1!G166)&gt;0,Bang1!G166&gt;0,Bang1!$N166&gt;0),"x","")</f>
        <v/>
      </c>
      <c r="F174" s="165" t="str">
        <f>IF(AND(LEN(Bang1!H166)&gt;0,Bang1!H166&gt;0,Bang1!$N166&gt;0),"x","")</f>
        <v/>
      </c>
      <c r="G174" s="165" t="str">
        <f>IF(AND(LEN(Bang1!I166)&gt;0,Bang1!I166&gt;0,Bang1!$N166&gt;0),"x","")</f>
        <v/>
      </c>
      <c r="H174" s="165" t="str">
        <f>IF(AND(LEN(Bang1!J166)&gt;0,Bang1!J166&gt;0,Bang1!$N166&gt;0),"x","")</f>
        <v/>
      </c>
      <c r="I174" s="165" t="str">
        <f>IF(AND(LEN(Bang1!K166)&gt;0,Bang1!K166&gt;0,Bang1!$N166&gt;0),"x","")</f>
        <v/>
      </c>
      <c r="J174" s="165" t="str">
        <f>IF(AND(LEN(Bang1!L166)&gt;0,Bang1!L166&gt;0,Bang1!$N166&gt;0),"x","")</f>
        <v/>
      </c>
      <c r="K174" s="165">
        <f t="shared" si="3"/>
        <v>0</v>
      </c>
    </row>
    <row r="175" spans="1:11" s="148" customFormat="1" ht="9.6" customHeight="1" x14ac:dyDescent="0.2">
      <c r="A175" s="164">
        <f>Bang1!A167</f>
        <v>161</v>
      </c>
      <c r="B175" s="165" t="str">
        <f>IF(AND(LEN(Bang1!D167)&gt;0,Bang1!D167&gt;0,Bang1!$N167&gt;0),"x","")</f>
        <v/>
      </c>
      <c r="C175" s="165" t="str">
        <f>IF(AND(LEN(Bang1!E167)&gt;0,Bang1!E167&gt;0,Bang1!$N167&gt;0),"x","")</f>
        <v/>
      </c>
      <c r="D175" s="165" t="str">
        <f>IF(AND(LEN(Bang1!F167)&gt;0,Bang1!F167&gt;0,Bang1!$N167&gt;0),"x","")</f>
        <v/>
      </c>
      <c r="E175" s="165" t="str">
        <f>IF(AND(LEN(Bang1!G167)&gt;0,Bang1!G167&gt;0,Bang1!$N167&gt;0),"x","")</f>
        <v/>
      </c>
      <c r="F175" s="165" t="str">
        <f>IF(AND(LEN(Bang1!H167)&gt;0,Bang1!H167&gt;0,Bang1!$N167&gt;0),"x","")</f>
        <v/>
      </c>
      <c r="G175" s="165" t="str">
        <f>IF(AND(LEN(Bang1!I167)&gt;0,Bang1!I167&gt;0,Bang1!$N167&gt;0),"x","")</f>
        <v/>
      </c>
      <c r="H175" s="165" t="str">
        <f>IF(AND(LEN(Bang1!J167)&gt;0,Bang1!J167&gt;0,Bang1!$N167&gt;0),"x","")</f>
        <v/>
      </c>
      <c r="I175" s="165" t="str">
        <f>IF(AND(LEN(Bang1!K167)&gt;0,Bang1!K167&gt;0,Bang1!$N167&gt;0),"x","")</f>
        <v/>
      </c>
      <c r="J175" s="165" t="str">
        <f>IF(AND(LEN(Bang1!L167)&gt;0,Bang1!L167&gt;0,Bang1!$N167&gt;0),"x","")</f>
        <v/>
      </c>
      <c r="K175" s="165">
        <f t="shared" si="3"/>
        <v>0</v>
      </c>
    </row>
    <row r="176" spans="1:11" s="148" customFormat="1" ht="9.6" customHeight="1" x14ac:dyDescent="0.2">
      <c r="A176" s="164">
        <f>Bang1!A168</f>
        <v>162</v>
      </c>
      <c r="B176" s="165" t="str">
        <f>IF(AND(LEN(Bang1!D168)&gt;0,Bang1!D168&gt;0,Bang1!$N168&gt;0),"x","")</f>
        <v/>
      </c>
      <c r="C176" s="165" t="str">
        <f>IF(AND(LEN(Bang1!E168)&gt;0,Bang1!E168&gt;0,Bang1!$N168&gt;0),"x","")</f>
        <v/>
      </c>
      <c r="D176" s="165" t="str">
        <f>IF(AND(LEN(Bang1!F168)&gt;0,Bang1!F168&gt;0,Bang1!$N168&gt;0),"x","")</f>
        <v/>
      </c>
      <c r="E176" s="165" t="str">
        <f>IF(AND(LEN(Bang1!G168)&gt;0,Bang1!G168&gt;0,Bang1!$N168&gt;0),"x","")</f>
        <v/>
      </c>
      <c r="F176" s="165" t="str">
        <f>IF(AND(LEN(Bang1!H168)&gt;0,Bang1!H168&gt;0,Bang1!$N168&gt;0),"x","")</f>
        <v/>
      </c>
      <c r="G176" s="165" t="str">
        <f>IF(AND(LEN(Bang1!I168)&gt;0,Bang1!I168&gt;0,Bang1!$N168&gt;0),"x","")</f>
        <v/>
      </c>
      <c r="H176" s="165" t="str">
        <f>IF(AND(LEN(Bang1!J168)&gt;0,Bang1!J168&gt;0,Bang1!$N168&gt;0),"x","")</f>
        <v/>
      </c>
      <c r="I176" s="165" t="str">
        <f>IF(AND(LEN(Bang1!K168)&gt;0,Bang1!K168&gt;0,Bang1!$N168&gt;0),"x","")</f>
        <v/>
      </c>
      <c r="J176" s="165" t="str">
        <f>IF(AND(LEN(Bang1!L168)&gt;0,Bang1!L168&gt;0,Bang1!$N168&gt;0),"x","")</f>
        <v/>
      </c>
      <c r="K176" s="165">
        <f t="shared" si="3"/>
        <v>0</v>
      </c>
    </row>
    <row r="177" spans="1:11" s="148" customFormat="1" ht="9.6" customHeight="1" x14ac:dyDescent="0.2">
      <c r="A177" s="164">
        <f>Bang1!A169</f>
        <v>163</v>
      </c>
      <c r="B177" s="165" t="str">
        <f>IF(AND(LEN(Bang1!D169)&gt;0,Bang1!D169&gt;0,Bang1!$N169&gt;0),"x","")</f>
        <v/>
      </c>
      <c r="C177" s="165" t="str">
        <f>IF(AND(LEN(Bang1!E169)&gt;0,Bang1!E169&gt;0,Bang1!$N169&gt;0),"x","")</f>
        <v/>
      </c>
      <c r="D177" s="165" t="str">
        <f>IF(AND(LEN(Bang1!F169)&gt;0,Bang1!F169&gt;0,Bang1!$N169&gt;0),"x","")</f>
        <v/>
      </c>
      <c r="E177" s="165" t="str">
        <f>IF(AND(LEN(Bang1!G169)&gt;0,Bang1!G169&gt;0,Bang1!$N169&gt;0),"x","")</f>
        <v/>
      </c>
      <c r="F177" s="165" t="str">
        <f>IF(AND(LEN(Bang1!H169)&gt;0,Bang1!H169&gt;0,Bang1!$N169&gt;0),"x","")</f>
        <v/>
      </c>
      <c r="G177" s="165" t="str">
        <f>IF(AND(LEN(Bang1!I169)&gt;0,Bang1!I169&gt;0,Bang1!$N169&gt;0),"x","")</f>
        <v/>
      </c>
      <c r="H177" s="165" t="str">
        <f>IF(AND(LEN(Bang1!J169)&gt;0,Bang1!J169&gt;0,Bang1!$N169&gt;0),"x","")</f>
        <v/>
      </c>
      <c r="I177" s="165" t="str">
        <f>IF(AND(LEN(Bang1!K169)&gt;0,Bang1!K169&gt;0,Bang1!$N169&gt;0),"x","")</f>
        <v/>
      </c>
      <c r="J177" s="165" t="str">
        <f>IF(AND(LEN(Bang1!L169)&gt;0,Bang1!L169&gt;0,Bang1!$N169&gt;0),"x","")</f>
        <v/>
      </c>
      <c r="K177" s="165">
        <f t="shared" si="3"/>
        <v>0</v>
      </c>
    </row>
    <row r="178" spans="1:11" s="148" customFormat="1" ht="9.6" customHeight="1" x14ac:dyDescent="0.2">
      <c r="A178" s="164">
        <f>Bang1!A170</f>
        <v>164</v>
      </c>
      <c r="B178" s="165" t="str">
        <f>IF(AND(LEN(Bang1!D170)&gt;0,Bang1!D170&gt;0,Bang1!$N170&gt;0),"x","")</f>
        <v/>
      </c>
      <c r="C178" s="165" t="str">
        <f>IF(AND(LEN(Bang1!E170)&gt;0,Bang1!E170&gt;0,Bang1!$N170&gt;0),"x","")</f>
        <v/>
      </c>
      <c r="D178" s="165" t="str">
        <f>IF(AND(LEN(Bang1!F170)&gt;0,Bang1!F170&gt;0,Bang1!$N170&gt;0),"x","")</f>
        <v/>
      </c>
      <c r="E178" s="165" t="str">
        <f>IF(AND(LEN(Bang1!G170)&gt;0,Bang1!G170&gt;0,Bang1!$N170&gt;0),"x","")</f>
        <v/>
      </c>
      <c r="F178" s="165" t="str">
        <f>IF(AND(LEN(Bang1!H170)&gt;0,Bang1!H170&gt;0,Bang1!$N170&gt;0),"x","")</f>
        <v/>
      </c>
      <c r="G178" s="165" t="str">
        <f>IF(AND(LEN(Bang1!I170)&gt;0,Bang1!I170&gt;0,Bang1!$N170&gt;0),"x","")</f>
        <v/>
      </c>
      <c r="H178" s="165" t="str">
        <f>IF(AND(LEN(Bang1!J170)&gt;0,Bang1!J170&gt;0,Bang1!$N170&gt;0),"x","")</f>
        <v/>
      </c>
      <c r="I178" s="165" t="str">
        <f>IF(AND(LEN(Bang1!K170)&gt;0,Bang1!K170&gt;0,Bang1!$N170&gt;0),"x","")</f>
        <v/>
      </c>
      <c r="J178" s="165" t="str">
        <f>IF(AND(LEN(Bang1!L170)&gt;0,Bang1!L170&gt;0,Bang1!$N170&gt;0),"x","")</f>
        <v/>
      </c>
      <c r="K178" s="165">
        <f t="shared" si="3"/>
        <v>0</v>
      </c>
    </row>
    <row r="179" spans="1:11" s="148" customFormat="1" ht="9.6" customHeight="1" x14ac:dyDescent="0.2">
      <c r="A179" s="164">
        <f>Bang1!A171</f>
        <v>165</v>
      </c>
      <c r="B179" s="165" t="str">
        <f>IF(AND(LEN(Bang1!D171)&gt;0,Bang1!D171&gt;0,Bang1!$N171&gt;0),"x","")</f>
        <v/>
      </c>
      <c r="C179" s="165" t="str">
        <f>IF(AND(LEN(Bang1!E171)&gt;0,Bang1!E171&gt;0,Bang1!$N171&gt;0),"x","")</f>
        <v/>
      </c>
      <c r="D179" s="165" t="str">
        <f>IF(AND(LEN(Bang1!F171)&gt;0,Bang1!F171&gt;0,Bang1!$N171&gt;0),"x","")</f>
        <v/>
      </c>
      <c r="E179" s="165" t="str">
        <f>IF(AND(LEN(Bang1!G171)&gt;0,Bang1!G171&gt;0,Bang1!$N171&gt;0),"x","")</f>
        <v/>
      </c>
      <c r="F179" s="165" t="str">
        <f>IF(AND(LEN(Bang1!H171)&gt;0,Bang1!H171&gt;0,Bang1!$N171&gt;0),"x","")</f>
        <v/>
      </c>
      <c r="G179" s="165" t="str">
        <f>IF(AND(LEN(Bang1!I171)&gt;0,Bang1!I171&gt;0,Bang1!$N171&gt;0),"x","")</f>
        <v/>
      </c>
      <c r="H179" s="165" t="str">
        <f>IF(AND(LEN(Bang1!J171)&gt;0,Bang1!J171&gt;0,Bang1!$N171&gt;0),"x","")</f>
        <v/>
      </c>
      <c r="I179" s="165" t="str">
        <f>IF(AND(LEN(Bang1!K171)&gt;0,Bang1!K171&gt;0,Bang1!$N171&gt;0),"x","")</f>
        <v/>
      </c>
      <c r="J179" s="165" t="str">
        <f>IF(AND(LEN(Bang1!L171)&gt;0,Bang1!L171&gt;0,Bang1!$N171&gt;0),"x","")</f>
        <v/>
      </c>
      <c r="K179" s="165">
        <f t="shared" si="3"/>
        <v>0</v>
      </c>
    </row>
    <row r="180" spans="1:11" s="148" customFormat="1" ht="9.6" customHeight="1" x14ac:dyDescent="0.2">
      <c r="A180" s="164">
        <f>Bang1!A172</f>
        <v>166</v>
      </c>
      <c r="B180" s="165" t="str">
        <f>IF(AND(LEN(Bang1!D172)&gt;0,Bang1!D172&gt;0,Bang1!$N172&gt;0),"x","")</f>
        <v/>
      </c>
      <c r="C180" s="165" t="str">
        <f>IF(AND(LEN(Bang1!E172)&gt;0,Bang1!E172&gt;0,Bang1!$N172&gt;0),"x","")</f>
        <v/>
      </c>
      <c r="D180" s="165" t="str">
        <f>IF(AND(LEN(Bang1!F172)&gt;0,Bang1!F172&gt;0,Bang1!$N172&gt;0),"x","")</f>
        <v/>
      </c>
      <c r="E180" s="165" t="str">
        <f>IF(AND(LEN(Bang1!G172)&gt;0,Bang1!G172&gt;0,Bang1!$N172&gt;0),"x","")</f>
        <v/>
      </c>
      <c r="F180" s="165" t="str">
        <f>IF(AND(LEN(Bang1!H172)&gt;0,Bang1!H172&gt;0,Bang1!$N172&gt;0),"x","")</f>
        <v/>
      </c>
      <c r="G180" s="165" t="str">
        <f>IF(AND(LEN(Bang1!I172)&gt;0,Bang1!I172&gt;0,Bang1!$N172&gt;0),"x","")</f>
        <v/>
      </c>
      <c r="H180" s="165" t="str">
        <f>IF(AND(LEN(Bang1!J172)&gt;0,Bang1!J172&gt;0,Bang1!$N172&gt;0),"x","")</f>
        <v/>
      </c>
      <c r="I180" s="165" t="str">
        <f>IF(AND(LEN(Bang1!K172)&gt;0,Bang1!K172&gt;0,Bang1!$N172&gt;0),"x","")</f>
        <v/>
      </c>
      <c r="J180" s="165" t="str">
        <f>IF(AND(LEN(Bang1!L172)&gt;0,Bang1!L172&gt;0,Bang1!$N172&gt;0),"x","")</f>
        <v/>
      </c>
      <c r="K180" s="165">
        <f t="shared" si="3"/>
        <v>0</v>
      </c>
    </row>
    <row r="181" spans="1:11" s="148" customFormat="1" ht="9.6" customHeight="1" x14ac:dyDescent="0.2">
      <c r="A181" s="164">
        <f>Bang1!A173</f>
        <v>167</v>
      </c>
      <c r="B181" s="165" t="str">
        <f>IF(AND(LEN(Bang1!D173)&gt;0,Bang1!D173&gt;0,Bang1!$N173&gt;0),"x","")</f>
        <v/>
      </c>
      <c r="C181" s="165" t="str">
        <f>IF(AND(LEN(Bang1!E173)&gt;0,Bang1!E173&gt;0,Bang1!$N173&gt;0),"x","")</f>
        <v/>
      </c>
      <c r="D181" s="165" t="str">
        <f>IF(AND(LEN(Bang1!F173)&gt;0,Bang1!F173&gt;0,Bang1!$N173&gt;0),"x","")</f>
        <v/>
      </c>
      <c r="E181" s="165" t="str">
        <f>IF(AND(LEN(Bang1!G173)&gt;0,Bang1!G173&gt;0,Bang1!$N173&gt;0),"x","")</f>
        <v/>
      </c>
      <c r="F181" s="165" t="str">
        <f>IF(AND(LEN(Bang1!H173)&gt;0,Bang1!H173&gt;0,Bang1!$N173&gt;0),"x","")</f>
        <v/>
      </c>
      <c r="G181" s="165" t="str">
        <f>IF(AND(LEN(Bang1!I173)&gt;0,Bang1!I173&gt;0,Bang1!$N173&gt;0),"x","")</f>
        <v/>
      </c>
      <c r="H181" s="165" t="str">
        <f>IF(AND(LEN(Bang1!J173)&gt;0,Bang1!J173&gt;0,Bang1!$N173&gt;0),"x","")</f>
        <v/>
      </c>
      <c r="I181" s="165" t="str">
        <f>IF(AND(LEN(Bang1!K173)&gt;0,Bang1!K173&gt;0,Bang1!$N173&gt;0),"x","")</f>
        <v/>
      </c>
      <c r="J181" s="165" t="str">
        <f>IF(AND(LEN(Bang1!L173)&gt;0,Bang1!L173&gt;0,Bang1!$N173&gt;0),"x","")</f>
        <v/>
      </c>
      <c r="K181" s="165">
        <f t="shared" si="3"/>
        <v>0</v>
      </c>
    </row>
    <row r="182" spans="1:11" s="148" customFormat="1" ht="9.6" customHeight="1" x14ac:dyDescent="0.2">
      <c r="A182" s="164">
        <f>Bang1!A174</f>
        <v>168</v>
      </c>
      <c r="B182" s="165" t="str">
        <f>IF(AND(LEN(Bang1!D174)&gt;0,Bang1!D174&gt;0,Bang1!$N174&gt;0),"x","")</f>
        <v/>
      </c>
      <c r="C182" s="165" t="str">
        <f>IF(AND(LEN(Bang1!E174)&gt;0,Bang1!E174&gt;0,Bang1!$N174&gt;0),"x","")</f>
        <v/>
      </c>
      <c r="D182" s="165" t="str">
        <f>IF(AND(LEN(Bang1!F174)&gt;0,Bang1!F174&gt;0,Bang1!$N174&gt;0),"x","")</f>
        <v/>
      </c>
      <c r="E182" s="165" t="str">
        <f>IF(AND(LEN(Bang1!G174)&gt;0,Bang1!G174&gt;0,Bang1!$N174&gt;0),"x","")</f>
        <v/>
      </c>
      <c r="F182" s="165" t="str">
        <f>IF(AND(LEN(Bang1!H174)&gt;0,Bang1!H174&gt;0,Bang1!$N174&gt;0),"x","")</f>
        <v/>
      </c>
      <c r="G182" s="165" t="str">
        <f>IF(AND(LEN(Bang1!I174)&gt;0,Bang1!I174&gt;0,Bang1!$N174&gt;0),"x","")</f>
        <v/>
      </c>
      <c r="H182" s="165" t="str">
        <f>IF(AND(LEN(Bang1!J174)&gt;0,Bang1!J174&gt;0,Bang1!$N174&gt;0),"x","")</f>
        <v/>
      </c>
      <c r="I182" s="165" t="str">
        <f>IF(AND(LEN(Bang1!K174)&gt;0,Bang1!K174&gt;0,Bang1!$N174&gt;0),"x","")</f>
        <v/>
      </c>
      <c r="J182" s="165" t="str">
        <f>IF(AND(LEN(Bang1!L174)&gt;0,Bang1!L174&gt;0,Bang1!$N174&gt;0),"x","")</f>
        <v/>
      </c>
      <c r="K182" s="165">
        <f t="shared" si="3"/>
        <v>0</v>
      </c>
    </row>
    <row r="183" spans="1:11" s="148" customFormat="1" ht="9.6" customHeight="1" x14ac:dyDescent="0.2">
      <c r="A183" s="164">
        <f>Bang1!A175</f>
        <v>169</v>
      </c>
      <c r="B183" s="165" t="str">
        <f>IF(AND(LEN(Bang1!D175)&gt;0,Bang1!D175&gt;0,Bang1!$N175&gt;0),"x","")</f>
        <v/>
      </c>
      <c r="C183" s="165" t="str">
        <f>IF(AND(LEN(Bang1!E175)&gt;0,Bang1!E175&gt;0,Bang1!$N175&gt;0),"x","")</f>
        <v/>
      </c>
      <c r="D183" s="165" t="str">
        <f>IF(AND(LEN(Bang1!F175)&gt;0,Bang1!F175&gt;0,Bang1!$N175&gt;0),"x","")</f>
        <v/>
      </c>
      <c r="E183" s="165" t="str">
        <f>IF(AND(LEN(Bang1!G175)&gt;0,Bang1!G175&gt;0,Bang1!$N175&gt;0),"x","")</f>
        <v/>
      </c>
      <c r="F183" s="165" t="str">
        <f>IF(AND(LEN(Bang1!H175)&gt;0,Bang1!H175&gt;0,Bang1!$N175&gt;0),"x","")</f>
        <v/>
      </c>
      <c r="G183" s="165" t="str">
        <f>IF(AND(LEN(Bang1!I175)&gt;0,Bang1!I175&gt;0,Bang1!$N175&gt;0),"x","")</f>
        <v/>
      </c>
      <c r="H183" s="165" t="str">
        <f>IF(AND(LEN(Bang1!J175)&gt;0,Bang1!J175&gt;0,Bang1!$N175&gt;0),"x","")</f>
        <v/>
      </c>
      <c r="I183" s="165" t="str">
        <f>IF(AND(LEN(Bang1!K175)&gt;0,Bang1!K175&gt;0,Bang1!$N175&gt;0),"x","")</f>
        <v/>
      </c>
      <c r="J183" s="165" t="str">
        <f>IF(AND(LEN(Bang1!L175)&gt;0,Bang1!L175&gt;0,Bang1!$N175&gt;0),"x","")</f>
        <v/>
      </c>
      <c r="K183" s="165">
        <f t="shared" si="3"/>
        <v>0</v>
      </c>
    </row>
    <row r="184" spans="1:11" s="148" customFormat="1" ht="9.6" customHeight="1" x14ac:dyDescent="0.2">
      <c r="A184" s="164">
        <f>Bang1!A176</f>
        <v>170</v>
      </c>
      <c r="B184" s="165" t="str">
        <f>IF(AND(LEN(Bang1!D176)&gt;0,Bang1!D176&gt;0,Bang1!$N176&gt;0),"x","")</f>
        <v/>
      </c>
      <c r="C184" s="165" t="str">
        <f>IF(AND(LEN(Bang1!E176)&gt;0,Bang1!E176&gt;0,Bang1!$N176&gt;0),"x","")</f>
        <v/>
      </c>
      <c r="D184" s="165" t="str">
        <f>IF(AND(LEN(Bang1!F176)&gt;0,Bang1!F176&gt;0,Bang1!$N176&gt;0),"x","")</f>
        <v/>
      </c>
      <c r="E184" s="165" t="str">
        <f>IF(AND(LEN(Bang1!G176)&gt;0,Bang1!G176&gt;0,Bang1!$N176&gt;0),"x","")</f>
        <v/>
      </c>
      <c r="F184" s="165" t="str">
        <f>IF(AND(LEN(Bang1!H176)&gt;0,Bang1!H176&gt;0,Bang1!$N176&gt;0),"x","")</f>
        <v/>
      </c>
      <c r="G184" s="165" t="str">
        <f>IF(AND(LEN(Bang1!I176)&gt;0,Bang1!I176&gt;0,Bang1!$N176&gt;0),"x","")</f>
        <v/>
      </c>
      <c r="H184" s="165" t="str">
        <f>IF(AND(LEN(Bang1!J176)&gt;0,Bang1!J176&gt;0,Bang1!$N176&gt;0),"x","")</f>
        <v/>
      </c>
      <c r="I184" s="165" t="str">
        <f>IF(AND(LEN(Bang1!K176)&gt;0,Bang1!K176&gt;0,Bang1!$N176&gt;0),"x","")</f>
        <v/>
      </c>
      <c r="J184" s="165" t="str">
        <f>IF(AND(LEN(Bang1!L176)&gt;0,Bang1!L176&gt;0,Bang1!$N176&gt;0),"x","")</f>
        <v/>
      </c>
      <c r="K184" s="165">
        <f t="shared" si="3"/>
        <v>0</v>
      </c>
    </row>
    <row r="185" spans="1:11" s="148" customFormat="1" ht="9.6" customHeight="1" x14ac:dyDescent="0.2">
      <c r="A185" s="164">
        <f>Bang1!A177</f>
        <v>171</v>
      </c>
      <c r="B185" s="165" t="str">
        <f>IF(AND(LEN(Bang1!D177)&gt;0,Bang1!D177&gt;0,Bang1!$N177&gt;0),"x","")</f>
        <v/>
      </c>
      <c r="C185" s="165" t="str">
        <f>IF(AND(LEN(Bang1!E177)&gt;0,Bang1!E177&gt;0,Bang1!$N177&gt;0),"x","")</f>
        <v/>
      </c>
      <c r="D185" s="165" t="str">
        <f>IF(AND(LEN(Bang1!F177)&gt;0,Bang1!F177&gt;0,Bang1!$N177&gt;0),"x","")</f>
        <v/>
      </c>
      <c r="E185" s="165" t="str">
        <f>IF(AND(LEN(Bang1!G177)&gt;0,Bang1!G177&gt;0,Bang1!$N177&gt;0),"x","")</f>
        <v/>
      </c>
      <c r="F185" s="165" t="str">
        <f>IF(AND(LEN(Bang1!H177)&gt;0,Bang1!H177&gt;0,Bang1!$N177&gt;0),"x","")</f>
        <v/>
      </c>
      <c r="G185" s="165" t="str">
        <f>IF(AND(LEN(Bang1!I177)&gt;0,Bang1!I177&gt;0,Bang1!$N177&gt;0),"x","")</f>
        <v/>
      </c>
      <c r="H185" s="165" t="str">
        <f>IF(AND(LEN(Bang1!J177)&gt;0,Bang1!J177&gt;0,Bang1!$N177&gt;0),"x","")</f>
        <v/>
      </c>
      <c r="I185" s="165" t="str">
        <f>IF(AND(LEN(Bang1!K177)&gt;0,Bang1!K177&gt;0,Bang1!$N177&gt;0),"x","")</f>
        <v/>
      </c>
      <c r="J185" s="165" t="str">
        <f>IF(AND(LEN(Bang1!L177)&gt;0,Bang1!L177&gt;0,Bang1!$N177&gt;0),"x","")</f>
        <v/>
      </c>
      <c r="K185" s="165">
        <f t="shared" si="3"/>
        <v>0</v>
      </c>
    </row>
    <row r="186" spans="1:11" s="148" customFormat="1" ht="9.6" customHeight="1" x14ac:dyDescent="0.2">
      <c r="A186" s="164">
        <f>Bang1!A178</f>
        <v>172</v>
      </c>
      <c r="B186" s="165" t="str">
        <f>IF(AND(LEN(Bang1!D178)&gt;0,Bang1!D178&gt;0,Bang1!$N178&gt;0),"x","")</f>
        <v/>
      </c>
      <c r="C186" s="165" t="str">
        <f>IF(AND(LEN(Bang1!E178)&gt;0,Bang1!E178&gt;0,Bang1!$N178&gt;0),"x","")</f>
        <v/>
      </c>
      <c r="D186" s="165" t="str">
        <f>IF(AND(LEN(Bang1!F178)&gt;0,Bang1!F178&gt;0,Bang1!$N178&gt;0),"x","")</f>
        <v/>
      </c>
      <c r="E186" s="165" t="str">
        <f>IF(AND(LEN(Bang1!G178)&gt;0,Bang1!G178&gt;0,Bang1!$N178&gt;0),"x","")</f>
        <v/>
      </c>
      <c r="F186" s="165" t="str">
        <f>IF(AND(LEN(Bang1!H178)&gt;0,Bang1!H178&gt;0,Bang1!$N178&gt;0),"x","")</f>
        <v/>
      </c>
      <c r="G186" s="165" t="str">
        <f>IF(AND(LEN(Bang1!I178)&gt;0,Bang1!I178&gt;0,Bang1!$N178&gt;0),"x","")</f>
        <v/>
      </c>
      <c r="H186" s="165" t="str">
        <f>IF(AND(LEN(Bang1!J178)&gt;0,Bang1!J178&gt;0,Bang1!$N178&gt;0),"x","")</f>
        <v/>
      </c>
      <c r="I186" s="165" t="str">
        <f>IF(AND(LEN(Bang1!K178)&gt;0,Bang1!K178&gt;0,Bang1!$N178&gt;0),"x","")</f>
        <v/>
      </c>
      <c r="J186" s="165" t="str">
        <f>IF(AND(LEN(Bang1!L178)&gt;0,Bang1!L178&gt;0,Bang1!$N178&gt;0),"x","")</f>
        <v/>
      </c>
      <c r="K186" s="165">
        <f t="shared" si="3"/>
        <v>0</v>
      </c>
    </row>
    <row r="187" spans="1:11" s="148" customFormat="1" ht="9.6" customHeight="1" x14ac:dyDescent="0.2">
      <c r="A187" s="164">
        <f>Bang1!A179</f>
        <v>173</v>
      </c>
      <c r="B187" s="165" t="str">
        <f>IF(AND(LEN(Bang1!D179)&gt;0,Bang1!D179&gt;0,Bang1!$N179&gt;0),"x","")</f>
        <v/>
      </c>
      <c r="C187" s="165" t="str">
        <f>IF(AND(LEN(Bang1!E179)&gt;0,Bang1!E179&gt;0,Bang1!$N179&gt;0),"x","")</f>
        <v/>
      </c>
      <c r="D187" s="165" t="str">
        <f>IF(AND(LEN(Bang1!F179)&gt;0,Bang1!F179&gt;0,Bang1!$N179&gt;0),"x","")</f>
        <v/>
      </c>
      <c r="E187" s="165" t="str">
        <f>IF(AND(LEN(Bang1!G179)&gt;0,Bang1!G179&gt;0,Bang1!$N179&gt;0),"x","")</f>
        <v/>
      </c>
      <c r="F187" s="165" t="str">
        <f>IF(AND(LEN(Bang1!H179)&gt;0,Bang1!H179&gt;0,Bang1!$N179&gt;0),"x","")</f>
        <v/>
      </c>
      <c r="G187" s="165" t="str">
        <f>IF(AND(LEN(Bang1!I179)&gt;0,Bang1!I179&gt;0,Bang1!$N179&gt;0),"x","")</f>
        <v/>
      </c>
      <c r="H187" s="165" t="str">
        <f>IF(AND(LEN(Bang1!J179)&gt;0,Bang1!J179&gt;0,Bang1!$N179&gt;0),"x","")</f>
        <v/>
      </c>
      <c r="I187" s="165" t="str">
        <f>IF(AND(LEN(Bang1!K179)&gt;0,Bang1!K179&gt;0,Bang1!$N179&gt;0),"x","")</f>
        <v/>
      </c>
      <c r="J187" s="165" t="str">
        <f>IF(AND(LEN(Bang1!L179)&gt;0,Bang1!L179&gt;0,Bang1!$N179&gt;0),"x","")</f>
        <v/>
      </c>
      <c r="K187" s="165">
        <f t="shared" si="3"/>
        <v>0</v>
      </c>
    </row>
    <row r="188" spans="1:11" s="148" customFormat="1" ht="9.6" customHeight="1" x14ac:dyDescent="0.2">
      <c r="A188" s="164">
        <f>Bang1!A180</f>
        <v>174</v>
      </c>
      <c r="B188" s="165" t="str">
        <f>IF(AND(LEN(Bang1!D180)&gt;0,Bang1!D180&gt;0,Bang1!$N180&gt;0),"x","")</f>
        <v/>
      </c>
      <c r="C188" s="165" t="str">
        <f>IF(AND(LEN(Bang1!E180)&gt;0,Bang1!E180&gt;0,Bang1!$N180&gt;0),"x","")</f>
        <v/>
      </c>
      <c r="D188" s="165" t="str">
        <f>IF(AND(LEN(Bang1!F180)&gt;0,Bang1!F180&gt;0,Bang1!$N180&gt;0),"x","")</f>
        <v/>
      </c>
      <c r="E188" s="165" t="str">
        <f>IF(AND(LEN(Bang1!G180)&gt;0,Bang1!G180&gt;0,Bang1!$N180&gt;0),"x","")</f>
        <v/>
      </c>
      <c r="F188" s="165" t="str">
        <f>IF(AND(LEN(Bang1!H180)&gt;0,Bang1!H180&gt;0,Bang1!$N180&gt;0),"x","")</f>
        <v/>
      </c>
      <c r="G188" s="165" t="str">
        <f>IF(AND(LEN(Bang1!I180)&gt;0,Bang1!I180&gt;0,Bang1!$N180&gt;0),"x","")</f>
        <v/>
      </c>
      <c r="H188" s="165" t="str">
        <f>IF(AND(LEN(Bang1!J180)&gt;0,Bang1!J180&gt;0,Bang1!$N180&gt;0),"x","")</f>
        <v/>
      </c>
      <c r="I188" s="165" t="str">
        <f>IF(AND(LEN(Bang1!K180)&gt;0,Bang1!K180&gt;0,Bang1!$N180&gt;0),"x","")</f>
        <v/>
      </c>
      <c r="J188" s="165" t="str">
        <f>IF(AND(LEN(Bang1!L180)&gt;0,Bang1!L180&gt;0,Bang1!$N180&gt;0),"x","")</f>
        <v/>
      </c>
      <c r="K188" s="165">
        <f t="shared" si="3"/>
        <v>0</v>
      </c>
    </row>
    <row r="189" spans="1:11" s="148" customFormat="1" ht="9.6" customHeight="1" x14ac:dyDescent="0.2">
      <c r="A189" s="164">
        <f>Bang1!A181</f>
        <v>175</v>
      </c>
      <c r="B189" s="165" t="str">
        <f>IF(AND(LEN(Bang1!D181)&gt;0,Bang1!D181&gt;0,Bang1!$N181&gt;0),"x","")</f>
        <v/>
      </c>
      <c r="C189" s="165" t="str">
        <f>IF(AND(LEN(Bang1!E181)&gt;0,Bang1!E181&gt;0,Bang1!$N181&gt;0),"x","")</f>
        <v/>
      </c>
      <c r="D189" s="165" t="str">
        <f>IF(AND(LEN(Bang1!F181)&gt;0,Bang1!F181&gt;0,Bang1!$N181&gt;0),"x","")</f>
        <v/>
      </c>
      <c r="E189" s="165" t="str">
        <f>IF(AND(LEN(Bang1!G181)&gt;0,Bang1!G181&gt;0,Bang1!$N181&gt;0),"x","")</f>
        <v/>
      </c>
      <c r="F189" s="165" t="str">
        <f>IF(AND(LEN(Bang1!H181)&gt;0,Bang1!H181&gt;0,Bang1!$N181&gt;0),"x","")</f>
        <v/>
      </c>
      <c r="G189" s="165" t="str">
        <f>IF(AND(LEN(Bang1!I181)&gt;0,Bang1!I181&gt;0,Bang1!$N181&gt;0),"x","")</f>
        <v/>
      </c>
      <c r="H189" s="165" t="str">
        <f>IF(AND(LEN(Bang1!J181)&gt;0,Bang1!J181&gt;0,Bang1!$N181&gt;0),"x","")</f>
        <v/>
      </c>
      <c r="I189" s="165" t="str">
        <f>IF(AND(LEN(Bang1!K181)&gt;0,Bang1!K181&gt;0,Bang1!$N181&gt;0),"x","")</f>
        <v/>
      </c>
      <c r="J189" s="165" t="str">
        <f>IF(AND(LEN(Bang1!L181)&gt;0,Bang1!L181&gt;0,Bang1!$N181&gt;0),"x","")</f>
        <v/>
      </c>
      <c r="K189" s="165">
        <f t="shared" si="3"/>
        <v>0</v>
      </c>
    </row>
    <row r="190" spans="1:11" s="148" customFormat="1" ht="9.6" customHeight="1" x14ac:dyDescent="0.2">
      <c r="A190" s="164">
        <f>Bang1!A182</f>
        <v>176</v>
      </c>
      <c r="B190" s="165" t="str">
        <f>IF(AND(LEN(Bang1!D182)&gt;0,Bang1!D182&gt;0,Bang1!$N182&gt;0),"x","")</f>
        <v/>
      </c>
      <c r="C190" s="165" t="str">
        <f>IF(AND(LEN(Bang1!E182)&gt;0,Bang1!E182&gt;0,Bang1!$N182&gt;0),"x","")</f>
        <v/>
      </c>
      <c r="D190" s="165" t="str">
        <f>IF(AND(LEN(Bang1!F182)&gt;0,Bang1!F182&gt;0,Bang1!$N182&gt;0),"x","")</f>
        <v/>
      </c>
      <c r="E190" s="165" t="str">
        <f>IF(AND(LEN(Bang1!G182)&gt;0,Bang1!G182&gt;0,Bang1!$N182&gt;0),"x","")</f>
        <v/>
      </c>
      <c r="F190" s="165" t="str">
        <f>IF(AND(LEN(Bang1!H182)&gt;0,Bang1!H182&gt;0,Bang1!$N182&gt;0),"x","")</f>
        <v/>
      </c>
      <c r="G190" s="165" t="str">
        <f>IF(AND(LEN(Bang1!I182)&gt;0,Bang1!I182&gt;0,Bang1!$N182&gt;0),"x","")</f>
        <v/>
      </c>
      <c r="H190" s="165" t="str">
        <f>IF(AND(LEN(Bang1!J182)&gt;0,Bang1!J182&gt;0,Bang1!$N182&gt;0),"x","")</f>
        <v/>
      </c>
      <c r="I190" s="165" t="str">
        <f>IF(AND(LEN(Bang1!K182)&gt;0,Bang1!K182&gt;0,Bang1!$N182&gt;0),"x","")</f>
        <v/>
      </c>
      <c r="J190" s="165" t="str">
        <f>IF(AND(LEN(Bang1!L182)&gt;0,Bang1!L182&gt;0,Bang1!$N182&gt;0),"x","")</f>
        <v/>
      </c>
      <c r="K190" s="165">
        <f t="shared" si="3"/>
        <v>0</v>
      </c>
    </row>
    <row r="191" spans="1:11" s="148" customFormat="1" ht="9.6" customHeight="1" x14ac:dyDescent="0.2">
      <c r="A191" s="164">
        <f>Bang1!A183</f>
        <v>177</v>
      </c>
      <c r="B191" s="165" t="str">
        <f>IF(AND(LEN(Bang1!D183)&gt;0,Bang1!D183&gt;0,Bang1!$N183&gt;0),"x","")</f>
        <v/>
      </c>
      <c r="C191" s="165" t="str">
        <f>IF(AND(LEN(Bang1!E183)&gt;0,Bang1!E183&gt;0,Bang1!$N183&gt;0),"x","")</f>
        <v/>
      </c>
      <c r="D191" s="165" t="str">
        <f>IF(AND(LEN(Bang1!F183)&gt;0,Bang1!F183&gt;0,Bang1!$N183&gt;0),"x","")</f>
        <v/>
      </c>
      <c r="E191" s="165" t="str">
        <f>IF(AND(LEN(Bang1!G183)&gt;0,Bang1!G183&gt;0,Bang1!$N183&gt;0),"x","")</f>
        <v/>
      </c>
      <c r="F191" s="165" t="str">
        <f>IF(AND(LEN(Bang1!H183)&gt;0,Bang1!H183&gt;0,Bang1!$N183&gt;0),"x","")</f>
        <v/>
      </c>
      <c r="G191" s="165" t="str">
        <f>IF(AND(LEN(Bang1!I183)&gt;0,Bang1!I183&gt;0,Bang1!$N183&gt;0),"x","")</f>
        <v/>
      </c>
      <c r="H191" s="165" t="str">
        <f>IF(AND(LEN(Bang1!J183)&gt;0,Bang1!J183&gt;0,Bang1!$N183&gt;0),"x","")</f>
        <v/>
      </c>
      <c r="I191" s="165" t="str">
        <f>IF(AND(LEN(Bang1!K183)&gt;0,Bang1!K183&gt;0,Bang1!$N183&gt;0),"x","")</f>
        <v/>
      </c>
      <c r="J191" s="165" t="str">
        <f>IF(AND(LEN(Bang1!L183)&gt;0,Bang1!L183&gt;0,Bang1!$N183&gt;0),"x","")</f>
        <v/>
      </c>
      <c r="K191" s="165">
        <f t="shared" si="3"/>
        <v>0</v>
      </c>
    </row>
    <row r="192" spans="1:11" s="148" customFormat="1" ht="9.6" customHeight="1" x14ac:dyDescent="0.2">
      <c r="A192" s="164">
        <f>Bang1!A184</f>
        <v>178</v>
      </c>
      <c r="B192" s="165" t="str">
        <f>IF(AND(LEN(Bang1!D184)&gt;0,Bang1!D184&gt;0,Bang1!$N184&gt;0),"x","")</f>
        <v/>
      </c>
      <c r="C192" s="165" t="str">
        <f>IF(AND(LEN(Bang1!E184)&gt;0,Bang1!E184&gt;0,Bang1!$N184&gt;0),"x","")</f>
        <v/>
      </c>
      <c r="D192" s="165" t="str">
        <f>IF(AND(LEN(Bang1!F184)&gt;0,Bang1!F184&gt;0,Bang1!$N184&gt;0),"x","")</f>
        <v/>
      </c>
      <c r="E192" s="165" t="str">
        <f>IF(AND(LEN(Bang1!G184)&gt;0,Bang1!G184&gt;0,Bang1!$N184&gt;0),"x","")</f>
        <v/>
      </c>
      <c r="F192" s="165" t="str">
        <f>IF(AND(LEN(Bang1!H184)&gt;0,Bang1!H184&gt;0,Bang1!$N184&gt;0),"x","")</f>
        <v/>
      </c>
      <c r="G192" s="165" t="str">
        <f>IF(AND(LEN(Bang1!I184)&gt;0,Bang1!I184&gt;0,Bang1!$N184&gt;0),"x","")</f>
        <v/>
      </c>
      <c r="H192" s="165" t="str">
        <f>IF(AND(LEN(Bang1!J184)&gt;0,Bang1!J184&gt;0,Bang1!$N184&gt;0),"x","")</f>
        <v/>
      </c>
      <c r="I192" s="165" t="str">
        <f>IF(AND(LEN(Bang1!K184)&gt;0,Bang1!K184&gt;0,Bang1!$N184&gt;0),"x","")</f>
        <v/>
      </c>
      <c r="J192" s="165" t="str">
        <f>IF(AND(LEN(Bang1!L184)&gt;0,Bang1!L184&gt;0,Bang1!$N184&gt;0),"x","")</f>
        <v/>
      </c>
      <c r="K192" s="165">
        <f t="shared" si="3"/>
        <v>0</v>
      </c>
    </row>
    <row r="193" spans="1:11" s="148" customFormat="1" ht="9.6" customHeight="1" x14ac:dyDescent="0.2">
      <c r="A193" s="164">
        <f>Bang1!A185</f>
        <v>179</v>
      </c>
      <c r="B193" s="165" t="str">
        <f>IF(AND(LEN(Bang1!D185)&gt;0,Bang1!D185&gt;0,Bang1!$N185&gt;0),"x","")</f>
        <v/>
      </c>
      <c r="C193" s="165" t="str">
        <f>IF(AND(LEN(Bang1!E185)&gt;0,Bang1!E185&gt;0,Bang1!$N185&gt;0),"x","")</f>
        <v/>
      </c>
      <c r="D193" s="165" t="str">
        <f>IF(AND(LEN(Bang1!F185)&gt;0,Bang1!F185&gt;0,Bang1!$N185&gt;0),"x","")</f>
        <v/>
      </c>
      <c r="E193" s="165" t="str">
        <f>IF(AND(LEN(Bang1!G185)&gt;0,Bang1!G185&gt;0,Bang1!$N185&gt;0),"x","")</f>
        <v/>
      </c>
      <c r="F193" s="165" t="str">
        <f>IF(AND(LEN(Bang1!H185)&gt;0,Bang1!H185&gt;0,Bang1!$N185&gt;0),"x","")</f>
        <v/>
      </c>
      <c r="G193" s="165" t="str">
        <f>IF(AND(LEN(Bang1!I185)&gt;0,Bang1!I185&gt;0,Bang1!$N185&gt;0),"x","")</f>
        <v/>
      </c>
      <c r="H193" s="165" t="str">
        <f>IF(AND(LEN(Bang1!J185)&gt;0,Bang1!J185&gt;0,Bang1!$N185&gt;0),"x","")</f>
        <v/>
      </c>
      <c r="I193" s="165" t="str">
        <f>IF(AND(LEN(Bang1!K185)&gt;0,Bang1!K185&gt;0,Bang1!$N185&gt;0),"x","")</f>
        <v/>
      </c>
      <c r="J193" s="165" t="str">
        <f>IF(AND(LEN(Bang1!L185)&gt;0,Bang1!L185&gt;0,Bang1!$N185&gt;0),"x","")</f>
        <v/>
      </c>
      <c r="K193" s="165">
        <f t="shared" si="3"/>
        <v>0</v>
      </c>
    </row>
    <row r="194" spans="1:11" s="148" customFormat="1" ht="9.6" customHeight="1" x14ac:dyDescent="0.2">
      <c r="A194" s="164">
        <f>Bang1!A186</f>
        <v>180</v>
      </c>
      <c r="B194" s="165" t="str">
        <f>IF(AND(LEN(Bang1!D186)&gt;0,Bang1!D186&gt;0,Bang1!$N186&gt;0),"x","")</f>
        <v/>
      </c>
      <c r="C194" s="165" t="str">
        <f>IF(AND(LEN(Bang1!E186)&gt;0,Bang1!E186&gt;0,Bang1!$N186&gt;0),"x","")</f>
        <v/>
      </c>
      <c r="D194" s="165" t="str">
        <f>IF(AND(LEN(Bang1!F186)&gt;0,Bang1!F186&gt;0,Bang1!$N186&gt;0),"x","")</f>
        <v/>
      </c>
      <c r="E194" s="165" t="str">
        <f>IF(AND(LEN(Bang1!G186)&gt;0,Bang1!G186&gt;0,Bang1!$N186&gt;0),"x","")</f>
        <v/>
      </c>
      <c r="F194" s="165" t="str">
        <f>IF(AND(LEN(Bang1!H186)&gt;0,Bang1!H186&gt;0,Bang1!$N186&gt;0),"x","")</f>
        <v/>
      </c>
      <c r="G194" s="165" t="str">
        <f>IF(AND(LEN(Bang1!I186)&gt;0,Bang1!I186&gt;0,Bang1!$N186&gt;0),"x","")</f>
        <v/>
      </c>
      <c r="H194" s="165" t="str">
        <f>IF(AND(LEN(Bang1!J186)&gt;0,Bang1!J186&gt;0,Bang1!$N186&gt;0),"x","")</f>
        <v/>
      </c>
      <c r="I194" s="165" t="str">
        <f>IF(AND(LEN(Bang1!K186)&gt;0,Bang1!K186&gt;0,Bang1!$N186&gt;0),"x","")</f>
        <v/>
      </c>
      <c r="J194" s="165" t="str">
        <f>IF(AND(LEN(Bang1!L186)&gt;0,Bang1!L186&gt;0,Bang1!$N186&gt;0),"x","")</f>
        <v/>
      </c>
      <c r="K194" s="165">
        <f t="shared" si="3"/>
        <v>0</v>
      </c>
    </row>
    <row r="195" spans="1:11" s="148" customFormat="1" ht="9.6" customHeight="1" x14ac:dyDescent="0.2">
      <c r="A195" s="164">
        <f>Bang1!A187</f>
        <v>181</v>
      </c>
      <c r="B195" s="165" t="str">
        <f>IF(AND(LEN(Bang1!D187)&gt;0,Bang1!D187&gt;0,Bang1!$N187&gt;0),"x","")</f>
        <v/>
      </c>
      <c r="C195" s="165" t="str">
        <f>IF(AND(LEN(Bang1!E187)&gt;0,Bang1!E187&gt;0,Bang1!$N187&gt;0),"x","")</f>
        <v/>
      </c>
      <c r="D195" s="165" t="str">
        <f>IF(AND(LEN(Bang1!F187)&gt;0,Bang1!F187&gt;0,Bang1!$N187&gt;0),"x","")</f>
        <v/>
      </c>
      <c r="E195" s="165" t="str">
        <f>IF(AND(LEN(Bang1!G187)&gt;0,Bang1!G187&gt;0,Bang1!$N187&gt;0),"x","")</f>
        <v/>
      </c>
      <c r="F195" s="165" t="str">
        <f>IF(AND(LEN(Bang1!H187)&gt;0,Bang1!H187&gt;0,Bang1!$N187&gt;0),"x","")</f>
        <v/>
      </c>
      <c r="G195" s="165" t="str">
        <f>IF(AND(LEN(Bang1!I187)&gt;0,Bang1!I187&gt;0,Bang1!$N187&gt;0),"x","")</f>
        <v/>
      </c>
      <c r="H195" s="165" t="str">
        <f>IF(AND(LEN(Bang1!J187)&gt;0,Bang1!J187&gt;0,Bang1!$N187&gt;0),"x","")</f>
        <v/>
      </c>
      <c r="I195" s="165" t="str">
        <f>IF(AND(LEN(Bang1!K187)&gt;0,Bang1!K187&gt;0,Bang1!$N187&gt;0),"x","")</f>
        <v/>
      </c>
      <c r="J195" s="165" t="str">
        <f>IF(AND(LEN(Bang1!L187)&gt;0,Bang1!L187&gt;0,Bang1!$N187&gt;0),"x","")</f>
        <v/>
      </c>
      <c r="K195" s="165">
        <f t="shared" si="3"/>
        <v>0</v>
      </c>
    </row>
    <row r="196" spans="1:11" s="148" customFormat="1" ht="9.6" customHeight="1" x14ac:dyDescent="0.2">
      <c r="A196" s="164">
        <f>Bang1!A188</f>
        <v>182</v>
      </c>
      <c r="B196" s="165" t="str">
        <f>IF(AND(LEN(Bang1!D188)&gt;0,Bang1!D188&gt;0,Bang1!$N188&gt;0),"x","")</f>
        <v/>
      </c>
      <c r="C196" s="165" t="str">
        <f>IF(AND(LEN(Bang1!E188)&gt;0,Bang1!E188&gt;0,Bang1!$N188&gt;0),"x","")</f>
        <v/>
      </c>
      <c r="D196" s="165" t="str">
        <f>IF(AND(LEN(Bang1!F188)&gt;0,Bang1!F188&gt;0,Bang1!$N188&gt;0),"x","")</f>
        <v/>
      </c>
      <c r="E196" s="165" t="str">
        <f>IF(AND(LEN(Bang1!G188)&gt;0,Bang1!G188&gt;0,Bang1!$N188&gt;0),"x","")</f>
        <v/>
      </c>
      <c r="F196" s="165" t="str">
        <f>IF(AND(LEN(Bang1!H188)&gt;0,Bang1!H188&gt;0,Bang1!$N188&gt;0),"x","")</f>
        <v/>
      </c>
      <c r="G196" s="165" t="str">
        <f>IF(AND(LEN(Bang1!I188)&gt;0,Bang1!I188&gt;0,Bang1!$N188&gt;0),"x","")</f>
        <v/>
      </c>
      <c r="H196" s="165" t="str">
        <f>IF(AND(LEN(Bang1!J188)&gt;0,Bang1!J188&gt;0,Bang1!$N188&gt;0),"x","")</f>
        <v/>
      </c>
      <c r="I196" s="165" t="str">
        <f>IF(AND(LEN(Bang1!K188)&gt;0,Bang1!K188&gt;0,Bang1!$N188&gt;0),"x","")</f>
        <v/>
      </c>
      <c r="J196" s="165" t="str">
        <f>IF(AND(LEN(Bang1!L188)&gt;0,Bang1!L188&gt;0,Bang1!$N188&gt;0),"x","")</f>
        <v/>
      </c>
      <c r="K196" s="165">
        <f t="shared" si="3"/>
        <v>0</v>
      </c>
    </row>
    <row r="197" spans="1:11" s="148" customFormat="1" ht="9.6" customHeight="1" x14ac:dyDescent="0.2">
      <c r="A197" s="164">
        <f>Bang1!A189</f>
        <v>183</v>
      </c>
      <c r="B197" s="165" t="str">
        <f>IF(AND(LEN(Bang1!D189)&gt;0,Bang1!D189&gt;0,Bang1!$N189&gt;0),"x","")</f>
        <v/>
      </c>
      <c r="C197" s="165" t="str">
        <f>IF(AND(LEN(Bang1!E189)&gt;0,Bang1!E189&gt;0,Bang1!$N189&gt;0),"x","")</f>
        <v/>
      </c>
      <c r="D197" s="165" t="str">
        <f>IF(AND(LEN(Bang1!F189)&gt;0,Bang1!F189&gt;0,Bang1!$N189&gt;0),"x","")</f>
        <v/>
      </c>
      <c r="E197" s="165" t="str">
        <f>IF(AND(LEN(Bang1!G189)&gt;0,Bang1!G189&gt;0,Bang1!$N189&gt;0),"x","")</f>
        <v/>
      </c>
      <c r="F197" s="165" t="str">
        <f>IF(AND(LEN(Bang1!H189)&gt;0,Bang1!H189&gt;0,Bang1!$N189&gt;0),"x","")</f>
        <v/>
      </c>
      <c r="G197" s="165" t="str">
        <f>IF(AND(LEN(Bang1!I189)&gt;0,Bang1!I189&gt;0,Bang1!$N189&gt;0),"x","")</f>
        <v/>
      </c>
      <c r="H197" s="165" t="str">
        <f>IF(AND(LEN(Bang1!J189)&gt;0,Bang1!J189&gt;0,Bang1!$N189&gt;0),"x","")</f>
        <v/>
      </c>
      <c r="I197" s="165" t="str">
        <f>IF(AND(LEN(Bang1!K189)&gt;0,Bang1!K189&gt;0,Bang1!$N189&gt;0),"x","")</f>
        <v/>
      </c>
      <c r="J197" s="165" t="str">
        <f>IF(AND(LEN(Bang1!L189)&gt;0,Bang1!L189&gt;0,Bang1!$N189&gt;0),"x","")</f>
        <v/>
      </c>
      <c r="K197" s="165">
        <f t="shared" si="3"/>
        <v>0</v>
      </c>
    </row>
    <row r="198" spans="1:11" s="148" customFormat="1" ht="9.6" customHeight="1" x14ac:dyDescent="0.2">
      <c r="A198" s="164">
        <f>Bang1!A190</f>
        <v>184</v>
      </c>
      <c r="B198" s="165" t="str">
        <f>IF(AND(LEN(Bang1!D190)&gt;0,Bang1!D190&gt;0,Bang1!$N190&gt;0),"x","")</f>
        <v/>
      </c>
      <c r="C198" s="165" t="str">
        <f>IF(AND(LEN(Bang1!E190)&gt;0,Bang1!E190&gt;0,Bang1!$N190&gt;0),"x","")</f>
        <v/>
      </c>
      <c r="D198" s="165" t="str">
        <f>IF(AND(LEN(Bang1!F190)&gt;0,Bang1!F190&gt;0,Bang1!$N190&gt;0),"x","")</f>
        <v/>
      </c>
      <c r="E198" s="165" t="str">
        <f>IF(AND(LEN(Bang1!G190)&gt;0,Bang1!G190&gt;0,Bang1!$N190&gt;0),"x","")</f>
        <v/>
      </c>
      <c r="F198" s="165" t="str">
        <f>IF(AND(LEN(Bang1!H190)&gt;0,Bang1!H190&gt;0,Bang1!$N190&gt;0),"x","")</f>
        <v/>
      </c>
      <c r="G198" s="165" t="str">
        <f>IF(AND(LEN(Bang1!I190)&gt;0,Bang1!I190&gt;0,Bang1!$N190&gt;0),"x","")</f>
        <v/>
      </c>
      <c r="H198" s="165" t="str">
        <f>IF(AND(LEN(Bang1!J190)&gt;0,Bang1!J190&gt;0,Bang1!$N190&gt;0),"x","")</f>
        <v/>
      </c>
      <c r="I198" s="165" t="str">
        <f>IF(AND(LEN(Bang1!K190)&gt;0,Bang1!K190&gt;0,Bang1!$N190&gt;0),"x","")</f>
        <v/>
      </c>
      <c r="J198" s="165" t="str">
        <f>IF(AND(LEN(Bang1!L190)&gt;0,Bang1!L190&gt;0,Bang1!$N190&gt;0),"x","")</f>
        <v/>
      </c>
      <c r="K198" s="165">
        <f t="shared" si="3"/>
        <v>0</v>
      </c>
    </row>
    <row r="199" spans="1:11" s="148" customFormat="1" ht="9.6" customHeight="1" x14ac:dyDescent="0.2">
      <c r="A199" s="164">
        <f>Bang1!A191</f>
        <v>185</v>
      </c>
      <c r="B199" s="165" t="str">
        <f>IF(AND(LEN(Bang1!D191)&gt;0,Bang1!D191&gt;0,Bang1!$N191&gt;0),"x","")</f>
        <v/>
      </c>
      <c r="C199" s="165" t="str">
        <f>IF(AND(LEN(Bang1!E191)&gt;0,Bang1!E191&gt;0,Bang1!$N191&gt;0),"x","")</f>
        <v/>
      </c>
      <c r="D199" s="165" t="str">
        <f>IF(AND(LEN(Bang1!F191)&gt;0,Bang1!F191&gt;0,Bang1!$N191&gt;0),"x","")</f>
        <v/>
      </c>
      <c r="E199" s="165" t="str">
        <f>IF(AND(LEN(Bang1!G191)&gt;0,Bang1!G191&gt;0,Bang1!$N191&gt;0),"x","")</f>
        <v/>
      </c>
      <c r="F199" s="165" t="str">
        <f>IF(AND(LEN(Bang1!H191)&gt;0,Bang1!H191&gt;0,Bang1!$N191&gt;0),"x","")</f>
        <v/>
      </c>
      <c r="G199" s="165" t="str">
        <f>IF(AND(LEN(Bang1!I191)&gt;0,Bang1!I191&gt;0,Bang1!$N191&gt;0),"x","")</f>
        <v/>
      </c>
      <c r="H199" s="165" t="str">
        <f>IF(AND(LEN(Bang1!J191)&gt;0,Bang1!J191&gt;0,Bang1!$N191&gt;0),"x","")</f>
        <v/>
      </c>
      <c r="I199" s="165" t="str">
        <f>IF(AND(LEN(Bang1!K191)&gt;0,Bang1!K191&gt;0,Bang1!$N191&gt;0),"x","")</f>
        <v/>
      </c>
      <c r="J199" s="165" t="str">
        <f>IF(AND(LEN(Bang1!L191)&gt;0,Bang1!L191&gt;0,Bang1!$N191&gt;0),"x","")</f>
        <v/>
      </c>
      <c r="K199" s="165">
        <f t="shared" si="3"/>
        <v>0</v>
      </c>
    </row>
    <row r="200" spans="1:11" s="148" customFormat="1" ht="9.6" customHeight="1" x14ac:dyDescent="0.2">
      <c r="A200" s="164">
        <f>Bang1!A192</f>
        <v>186</v>
      </c>
      <c r="B200" s="165" t="str">
        <f>IF(AND(LEN(Bang1!D192)&gt;0,Bang1!D192&gt;0,Bang1!$N192&gt;0),"x","")</f>
        <v/>
      </c>
      <c r="C200" s="165" t="str">
        <f>IF(AND(LEN(Bang1!E192)&gt;0,Bang1!E192&gt;0,Bang1!$N192&gt;0),"x","")</f>
        <v/>
      </c>
      <c r="D200" s="165" t="str">
        <f>IF(AND(LEN(Bang1!F192)&gt;0,Bang1!F192&gt;0,Bang1!$N192&gt;0),"x","")</f>
        <v/>
      </c>
      <c r="E200" s="165" t="str">
        <f>IF(AND(LEN(Bang1!G192)&gt;0,Bang1!G192&gt;0,Bang1!$N192&gt;0),"x","")</f>
        <v/>
      </c>
      <c r="F200" s="165" t="str">
        <f>IF(AND(LEN(Bang1!H192)&gt;0,Bang1!H192&gt;0,Bang1!$N192&gt;0),"x","")</f>
        <v/>
      </c>
      <c r="G200" s="165" t="str">
        <f>IF(AND(LEN(Bang1!I192)&gt;0,Bang1!I192&gt;0,Bang1!$N192&gt;0),"x","")</f>
        <v/>
      </c>
      <c r="H200" s="165" t="str">
        <f>IF(AND(LEN(Bang1!J192)&gt;0,Bang1!J192&gt;0,Bang1!$N192&gt;0),"x","")</f>
        <v/>
      </c>
      <c r="I200" s="165" t="str">
        <f>IF(AND(LEN(Bang1!K192)&gt;0,Bang1!K192&gt;0,Bang1!$N192&gt;0),"x","")</f>
        <v/>
      </c>
      <c r="J200" s="165" t="str">
        <f>IF(AND(LEN(Bang1!L192)&gt;0,Bang1!L192&gt;0,Bang1!$N192&gt;0),"x","")</f>
        <v/>
      </c>
      <c r="K200" s="165">
        <f t="shared" si="3"/>
        <v>0</v>
      </c>
    </row>
    <row r="201" spans="1:11" s="148" customFormat="1" ht="9.6" customHeight="1" x14ac:dyDescent="0.2">
      <c r="A201" s="164">
        <f>Bang1!A193</f>
        <v>187</v>
      </c>
      <c r="B201" s="165" t="str">
        <f>IF(AND(LEN(Bang1!D193)&gt;0,Bang1!D193&gt;0,Bang1!$N193&gt;0),"x","")</f>
        <v/>
      </c>
      <c r="C201" s="165" t="str">
        <f>IF(AND(LEN(Bang1!E193)&gt;0,Bang1!E193&gt;0,Bang1!$N193&gt;0),"x","")</f>
        <v/>
      </c>
      <c r="D201" s="165" t="str">
        <f>IF(AND(LEN(Bang1!F193)&gt;0,Bang1!F193&gt;0,Bang1!$N193&gt;0),"x","")</f>
        <v/>
      </c>
      <c r="E201" s="165" t="str">
        <f>IF(AND(LEN(Bang1!G193)&gt;0,Bang1!G193&gt;0,Bang1!$N193&gt;0),"x","")</f>
        <v/>
      </c>
      <c r="F201" s="165" t="str">
        <f>IF(AND(LEN(Bang1!H193)&gt;0,Bang1!H193&gt;0,Bang1!$N193&gt;0),"x","")</f>
        <v/>
      </c>
      <c r="G201" s="165" t="str">
        <f>IF(AND(LEN(Bang1!I193)&gt;0,Bang1!I193&gt;0,Bang1!$N193&gt;0),"x","")</f>
        <v/>
      </c>
      <c r="H201" s="165" t="str">
        <f>IF(AND(LEN(Bang1!J193)&gt;0,Bang1!J193&gt;0,Bang1!$N193&gt;0),"x","")</f>
        <v/>
      </c>
      <c r="I201" s="165" t="str">
        <f>IF(AND(LEN(Bang1!K193)&gt;0,Bang1!K193&gt;0,Bang1!$N193&gt;0),"x","")</f>
        <v/>
      </c>
      <c r="J201" s="165" t="str">
        <f>IF(AND(LEN(Bang1!L193)&gt;0,Bang1!L193&gt;0,Bang1!$N193&gt;0),"x","")</f>
        <v/>
      </c>
      <c r="K201" s="165">
        <f t="shared" si="3"/>
        <v>0</v>
      </c>
    </row>
    <row r="202" spans="1:11" s="148" customFormat="1" ht="9.6" customHeight="1" x14ac:dyDescent="0.2">
      <c r="A202" s="164">
        <f>Bang1!A194</f>
        <v>188</v>
      </c>
      <c r="B202" s="165" t="str">
        <f>IF(AND(LEN(Bang1!D194)&gt;0,Bang1!D194&gt;0,Bang1!$N194&gt;0),"x","")</f>
        <v/>
      </c>
      <c r="C202" s="165" t="str">
        <f>IF(AND(LEN(Bang1!E194)&gt;0,Bang1!E194&gt;0,Bang1!$N194&gt;0),"x","")</f>
        <v/>
      </c>
      <c r="D202" s="165" t="str">
        <f>IF(AND(LEN(Bang1!F194)&gt;0,Bang1!F194&gt;0,Bang1!$N194&gt;0),"x","")</f>
        <v/>
      </c>
      <c r="E202" s="165" t="str">
        <f>IF(AND(LEN(Bang1!G194)&gt;0,Bang1!G194&gt;0,Bang1!$N194&gt;0),"x","")</f>
        <v/>
      </c>
      <c r="F202" s="165" t="str">
        <f>IF(AND(LEN(Bang1!H194)&gt;0,Bang1!H194&gt;0,Bang1!$N194&gt;0),"x","")</f>
        <v/>
      </c>
      <c r="G202" s="165" t="str">
        <f>IF(AND(LEN(Bang1!I194)&gt;0,Bang1!I194&gt;0,Bang1!$N194&gt;0),"x","")</f>
        <v/>
      </c>
      <c r="H202" s="165" t="str">
        <f>IF(AND(LEN(Bang1!J194)&gt;0,Bang1!J194&gt;0,Bang1!$N194&gt;0),"x","")</f>
        <v/>
      </c>
      <c r="I202" s="165" t="str">
        <f>IF(AND(LEN(Bang1!K194)&gt;0,Bang1!K194&gt;0,Bang1!$N194&gt;0),"x","")</f>
        <v/>
      </c>
      <c r="J202" s="165" t="str">
        <f>IF(AND(LEN(Bang1!L194)&gt;0,Bang1!L194&gt;0,Bang1!$N194&gt;0),"x","")</f>
        <v/>
      </c>
      <c r="K202" s="165">
        <f t="shared" si="3"/>
        <v>0</v>
      </c>
    </row>
    <row r="203" spans="1:11" s="148" customFormat="1" ht="9.6" customHeight="1" x14ac:dyDescent="0.2">
      <c r="A203" s="164">
        <f>Bang1!A195</f>
        <v>189</v>
      </c>
      <c r="B203" s="165" t="str">
        <f>IF(AND(LEN(Bang1!D195)&gt;0,Bang1!D195&gt;0,Bang1!$N195&gt;0),"x","")</f>
        <v/>
      </c>
      <c r="C203" s="165" t="str">
        <f>IF(AND(LEN(Bang1!E195)&gt;0,Bang1!E195&gt;0,Bang1!$N195&gt;0),"x","")</f>
        <v/>
      </c>
      <c r="D203" s="165" t="str">
        <f>IF(AND(LEN(Bang1!F195)&gt;0,Bang1!F195&gt;0,Bang1!$N195&gt;0),"x","")</f>
        <v/>
      </c>
      <c r="E203" s="165" t="str">
        <f>IF(AND(LEN(Bang1!G195)&gt;0,Bang1!G195&gt;0,Bang1!$N195&gt;0),"x","")</f>
        <v/>
      </c>
      <c r="F203" s="165" t="str">
        <f>IF(AND(LEN(Bang1!H195)&gt;0,Bang1!H195&gt;0,Bang1!$N195&gt;0),"x","")</f>
        <v/>
      </c>
      <c r="G203" s="165" t="str">
        <f>IF(AND(LEN(Bang1!I195)&gt;0,Bang1!I195&gt;0,Bang1!$N195&gt;0),"x","")</f>
        <v/>
      </c>
      <c r="H203" s="165" t="str">
        <f>IF(AND(LEN(Bang1!J195)&gt;0,Bang1!J195&gt;0,Bang1!$N195&gt;0),"x","")</f>
        <v/>
      </c>
      <c r="I203" s="165" t="str">
        <f>IF(AND(LEN(Bang1!K195)&gt;0,Bang1!K195&gt;0,Bang1!$N195&gt;0),"x","")</f>
        <v/>
      </c>
      <c r="J203" s="165" t="str">
        <f>IF(AND(LEN(Bang1!L195)&gt;0,Bang1!L195&gt;0,Bang1!$N195&gt;0),"x","")</f>
        <v/>
      </c>
      <c r="K203" s="165">
        <f t="shared" si="3"/>
        <v>0</v>
      </c>
    </row>
    <row r="204" spans="1:11" s="148" customFormat="1" ht="9.6" customHeight="1" x14ac:dyDescent="0.2">
      <c r="A204" s="164">
        <f>Bang1!A196</f>
        <v>190</v>
      </c>
      <c r="B204" s="165" t="str">
        <f>IF(AND(LEN(Bang1!D196)&gt;0,Bang1!D196&gt;0,Bang1!$N196&gt;0),"x","")</f>
        <v/>
      </c>
      <c r="C204" s="165" t="str">
        <f>IF(AND(LEN(Bang1!E196)&gt;0,Bang1!E196&gt;0,Bang1!$N196&gt;0),"x","")</f>
        <v/>
      </c>
      <c r="D204" s="165" t="str">
        <f>IF(AND(LEN(Bang1!F196)&gt;0,Bang1!F196&gt;0,Bang1!$N196&gt;0),"x","")</f>
        <v/>
      </c>
      <c r="E204" s="165" t="str">
        <f>IF(AND(LEN(Bang1!G196)&gt;0,Bang1!G196&gt;0,Bang1!$N196&gt;0),"x","")</f>
        <v/>
      </c>
      <c r="F204" s="165" t="str">
        <f>IF(AND(LEN(Bang1!H196)&gt;0,Bang1!H196&gt;0,Bang1!$N196&gt;0),"x","")</f>
        <v/>
      </c>
      <c r="G204" s="165" t="str">
        <f>IF(AND(LEN(Bang1!I196)&gt;0,Bang1!I196&gt;0,Bang1!$N196&gt;0),"x","")</f>
        <v/>
      </c>
      <c r="H204" s="165" t="str">
        <f>IF(AND(LEN(Bang1!J196)&gt;0,Bang1!J196&gt;0,Bang1!$N196&gt;0),"x","")</f>
        <v/>
      </c>
      <c r="I204" s="165" t="str">
        <f>IF(AND(LEN(Bang1!K196)&gt;0,Bang1!K196&gt;0,Bang1!$N196&gt;0),"x","")</f>
        <v/>
      </c>
      <c r="J204" s="165" t="str">
        <f>IF(AND(LEN(Bang1!L196)&gt;0,Bang1!L196&gt;0,Bang1!$N196&gt;0),"x","")</f>
        <v/>
      </c>
      <c r="K204" s="165">
        <f t="shared" si="3"/>
        <v>0</v>
      </c>
    </row>
    <row r="205" spans="1:11" s="148" customFormat="1" ht="9.6" customHeight="1" x14ac:dyDescent="0.2">
      <c r="A205" s="164">
        <f>Bang1!A197</f>
        <v>191</v>
      </c>
      <c r="B205" s="165" t="str">
        <f>IF(AND(LEN(Bang1!D197)&gt;0,Bang1!D197&gt;0,Bang1!$N197&gt;0),"x","")</f>
        <v/>
      </c>
      <c r="C205" s="165" t="str">
        <f>IF(AND(LEN(Bang1!E197)&gt;0,Bang1!E197&gt;0,Bang1!$N197&gt;0),"x","")</f>
        <v/>
      </c>
      <c r="D205" s="165" t="str">
        <f>IF(AND(LEN(Bang1!F197)&gt;0,Bang1!F197&gt;0,Bang1!$N197&gt;0),"x","")</f>
        <v/>
      </c>
      <c r="E205" s="165" t="str">
        <f>IF(AND(LEN(Bang1!G197)&gt;0,Bang1!G197&gt;0,Bang1!$N197&gt;0),"x","")</f>
        <v/>
      </c>
      <c r="F205" s="165" t="str">
        <f>IF(AND(LEN(Bang1!H197)&gt;0,Bang1!H197&gt;0,Bang1!$N197&gt;0),"x","")</f>
        <v/>
      </c>
      <c r="G205" s="165" t="str">
        <f>IF(AND(LEN(Bang1!I197)&gt;0,Bang1!I197&gt;0,Bang1!$N197&gt;0),"x","")</f>
        <v/>
      </c>
      <c r="H205" s="165" t="str">
        <f>IF(AND(LEN(Bang1!J197)&gt;0,Bang1!J197&gt;0,Bang1!$N197&gt;0),"x","")</f>
        <v/>
      </c>
      <c r="I205" s="165" t="str">
        <f>IF(AND(LEN(Bang1!K197)&gt;0,Bang1!K197&gt;0,Bang1!$N197&gt;0),"x","")</f>
        <v/>
      </c>
      <c r="J205" s="165" t="str">
        <f>IF(AND(LEN(Bang1!L197)&gt;0,Bang1!L197&gt;0,Bang1!$N197&gt;0),"x","")</f>
        <v/>
      </c>
      <c r="K205" s="165">
        <f t="shared" si="3"/>
        <v>0</v>
      </c>
    </row>
    <row r="206" spans="1:11" s="148" customFormat="1" ht="9.6" customHeight="1" x14ac:dyDescent="0.2">
      <c r="A206" s="164">
        <f>Bang1!A198</f>
        <v>192</v>
      </c>
      <c r="B206" s="165" t="str">
        <f>IF(AND(LEN(Bang1!D198)&gt;0,Bang1!D198&gt;0,Bang1!$N198&gt;0),"x","")</f>
        <v/>
      </c>
      <c r="C206" s="165" t="str">
        <f>IF(AND(LEN(Bang1!E198)&gt;0,Bang1!E198&gt;0,Bang1!$N198&gt;0),"x","")</f>
        <v/>
      </c>
      <c r="D206" s="165" t="str">
        <f>IF(AND(LEN(Bang1!F198)&gt;0,Bang1!F198&gt;0,Bang1!$N198&gt;0),"x","")</f>
        <v/>
      </c>
      <c r="E206" s="165" t="str">
        <f>IF(AND(LEN(Bang1!G198)&gt;0,Bang1!G198&gt;0,Bang1!$N198&gt;0),"x","")</f>
        <v/>
      </c>
      <c r="F206" s="165" t="str">
        <f>IF(AND(LEN(Bang1!H198)&gt;0,Bang1!H198&gt;0,Bang1!$N198&gt;0),"x","")</f>
        <v/>
      </c>
      <c r="G206" s="165" t="str">
        <f>IF(AND(LEN(Bang1!I198)&gt;0,Bang1!I198&gt;0,Bang1!$N198&gt;0),"x","")</f>
        <v/>
      </c>
      <c r="H206" s="165" t="str">
        <f>IF(AND(LEN(Bang1!J198)&gt;0,Bang1!J198&gt;0,Bang1!$N198&gt;0),"x","")</f>
        <v/>
      </c>
      <c r="I206" s="165" t="str">
        <f>IF(AND(LEN(Bang1!K198)&gt;0,Bang1!K198&gt;0,Bang1!$N198&gt;0),"x","")</f>
        <v/>
      </c>
      <c r="J206" s="165" t="str">
        <f>IF(AND(LEN(Bang1!L198)&gt;0,Bang1!L198&gt;0,Bang1!$N198&gt;0),"x","")</f>
        <v/>
      </c>
      <c r="K206" s="165">
        <f t="shared" si="3"/>
        <v>0</v>
      </c>
    </row>
    <row r="207" spans="1:11" s="148" customFormat="1" ht="9.6" customHeight="1" x14ac:dyDescent="0.2">
      <c r="A207" s="164">
        <f>Bang1!A199</f>
        <v>193</v>
      </c>
      <c r="B207" s="165" t="str">
        <f>IF(AND(LEN(Bang1!D199)&gt;0,Bang1!D199&gt;0,Bang1!$N199&gt;0),"x","")</f>
        <v/>
      </c>
      <c r="C207" s="165" t="str">
        <f>IF(AND(LEN(Bang1!E199)&gt;0,Bang1!E199&gt;0,Bang1!$N199&gt;0),"x","")</f>
        <v/>
      </c>
      <c r="D207" s="165" t="str">
        <f>IF(AND(LEN(Bang1!F199)&gt;0,Bang1!F199&gt;0,Bang1!$N199&gt;0),"x","")</f>
        <v/>
      </c>
      <c r="E207" s="165" t="str">
        <f>IF(AND(LEN(Bang1!G199)&gt;0,Bang1!G199&gt;0,Bang1!$N199&gt;0),"x","")</f>
        <v/>
      </c>
      <c r="F207" s="165" t="str">
        <f>IF(AND(LEN(Bang1!H199)&gt;0,Bang1!H199&gt;0,Bang1!$N199&gt;0),"x","")</f>
        <v/>
      </c>
      <c r="G207" s="165" t="str">
        <f>IF(AND(LEN(Bang1!I199)&gt;0,Bang1!I199&gt;0,Bang1!$N199&gt;0),"x","")</f>
        <v/>
      </c>
      <c r="H207" s="165" t="str">
        <f>IF(AND(LEN(Bang1!J199)&gt;0,Bang1!J199&gt;0,Bang1!$N199&gt;0),"x","")</f>
        <v/>
      </c>
      <c r="I207" s="165" t="str">
        <f>IF(AND(LEN(Bang1!K199)&gt;0,Bang1!K199&gt;0,Bang1!$N199&gt;0),"x","")</f>
        <v/>
      </c>
      <c r="J207" s="165" t="str">
        <f>IF(AND(LEN(Bang1!L199)&gt;0,Bang1!L199&gt;0,Bang1!$N199&gt;0),"x","")</f>
        <v/>
      </c>
      <c r="K207" s="165">
        <f t="shared" si="3"/>
        <v>0</v>
      </c>
    </row>
    <row r="208" spans="1:11" s="148" customFormat="1" ht="9.6" customHeight="1" x14ac:dyDescent="0.2">
      <c r="A208" s="164">
        <f>Bang1!A200</f>
        <v>194</v>
      </c>
      <c r="B208" s="165" t="str">
        <f>IF(AND(LEN(Bang1!D200)&gt;0,Bang1!D200&gt;0,Bang1!$N200&gt;0),"x","")</f>
        <v/>
      </c>
      <c r="C208" s="165" t="str">
        <f>IF(AND(LEN(Bang1!E200)&gt;0,Bang1!E200&gt;0,Bang1!$N200&gt;0),"x","")</f>
        <v/>
      </c>
      <c r="D208" s="165" t="str">
        <f>IF(AND(LEN(Bang1!F200)&gt;0,Bang1!F200&gt;0,Bang1!$N200&gt;0),"x","")</f>
        <v/>
      </c>
      <c r="E208" s="165" t="str">
        <f>IF(AND(LEN(Bang1!G200)&gt;0,Bang1!G200&gt;0,Bang1!$N200&gt;0),"x","")</f>
        <v/>
      </c>
      <c r="F208" s="165" t="str">
        <f>IF(AND(LEN(Bang1!H200)&gt;0,Bang1!H200&gt;0,Bang1!$N200&gt;0),"x","")</f>
        <v/>
      </c>
      <c r="G208" s="165" t="str">
        <f>IF(AND(LEN(Bang1!I200)&gt;0,Bang1!I200&gt;0,Bang1!$N200&gt;0),"x","")</f>
        <v/>
      </c>
      <c r="H208" s="165" t="str">
        <f>IF(AND(LEN(Bang1!J200)&gt;0,Bang1!J200&gt;0,Bang1!$N200&gt;0),"x","")</f>
        <v/>
      </c>
      <c r="I208" s="165" t="str">
        <f>IF(AND(LEN(Bang1!K200)&gt;0,Bang1!K200&gt;0,Bang1!$N200&gt;0),"x","")</f>
        <v/>
      </c>
      <c r="J208" s="165" t="str">
        <f>IF(AND(LEN(Bang1!L200)&gt;0,Bang1!L200&gt;0,Bang1!$N200&gt;0),"x","")</f>
        <v/>
      </c>
      <c r="K208" s="165">
        <f t="shared" ref="K208:K241" si="4">COUNTIF(B208:J208,"x")</f>
        <v>0</v>
      </c>
    </row>
    <row r="209" spans="1:11" s="148" customFormat="1" ht="9.6" customHeight="1" x14ac:dyDescent="0.2">
      <c r="A209" s="164">
        <f>Bang1!A201</f>
        <v>195</v>
      </c>
      <c r="B209" s="165" t="str">
        <f>IF(AND(LEN(Bang1!D201)&gt;0,Bang1!D201&gt;0,Bang1!$N201&gt;0),"x","")</f>
        <v/>
      </c>
      <c r="C209" s="165" t="str">
        <f>IF(AND(LEN(Bang1!E201)&gt;0,Bang1!E201&gt;0,Bang1!$N201&gt;0),"x","")</f>
        <v/>
      </c>
      <c r="D209" s="165" t="str">
        <f>IF(AND(LEN(Bang1!F201)&gt;0,Bang1!F201&gt;0,Bang1!$N201&gt;0),"x","")</f>
        <v/>
      </c>
      <c r="E209" s="165" t="str">
        <f>IF(AND(LEN(Bang1!G201)&gt;0,Bang1!G201&gt;0,Bang1!$N201&gt;0),"x","")</f>
        <v/>
      </c>
      <c r="F209" s="165" t="str">
        <f>IF(AND(LEN(Bang1!H201)&gt;0,Bang1!H201&gt;0,Bang1!$N201&gt;0),"x","")</f>
        <v/>
      </c>
      <c r="G209" s="165" t="str">
        <f>IF(AND(LEN(Bang1!I201)&gt;0,Bang1!I201&gt;0,Bang1!$N201&gt;0),"x","")</f>
        <v/>
      </c>
      <c r="H209" s="165" t="str">
        <f>IF(AND(LEN(Bang1!J201)&gt;0,Bang1!J201&gt;0,Bang1!$N201&gt;0),"x","")</f>
        <v/>
      </c>
      <c r="I209" s="165" t="str">
        <f>IF(AND(LEN(Bang1!K201)&gt;0,Bang1!K201&gt;0,Bang1!$N201&gt;0),"x","")</f>
        <v/>
      </c>
      <c r="J209" s="165" t="str">
        <f>IF(AND(LEN(Bang1!L201)&gt;0,Bang1!L201&gt;0,Bang1!$N201&gt;0),"x","")</f>
        <v/>
      </c>
      <c r="K209" s="165">
        <f t="shared" si="4"/>
        <v>0</v>
      </c>
    </row>
    <row r="210" spans="1:11" s="148" customFormat="1" ht="9.6" customHeight="1" x14ac:dyDescent="0.2">
      <c r="A210" s="164">
        <f>Bang1!A202</f>
        <v>196</v>
      </c>
      <c r="B210" s="165" t="str">
        <f>IF(AND(LEN(Bang1!D202)&gt;0,Bang1!D202&gt;0,Bang1!$N202&gt;0),"x","")</f>
        <v/>
      </c>
      <c r="C210" s="165" t="str">
        <f>IF(AND(LEN(Bang1!E202)&gt;0,Bang1!E202&gt;0,Bang1!$N202&gt;0),"x","")</f>
        <v/>
      </c>
      <c r="D210" s="165" t="str">
        <f>IF(AND(LEN(Bang1!F202)&gt;0,Bang1!F202&gt;0,Bang1!$N202&gt;0),"x","")</f>
        <v/>
      </c>
      <c r="E210" s="165" t="str">
        <f>IF(AND(LEN(Bang1!G202)&gt;0,Bang1!G202&gt;0,Bang1!$N202&gt;0),"x","")</f>
        <v/>
      </c>
      <c r="F210" s="165" t="str">
        <f>IF(AND(LEN(Bang1!H202)&gt;0,Bang1!H202&gt;0,Bang1!$N202&gt;0),"x","")</f>
        <v/>
      </c>
      <c r="G210" s="165" t="str">
        <f>IF(AND(LEN(Bang1!I202)&gt;0,Bang1!I202&gt;0,Bang1!$N202&gt;0),"x","")</f>
        <v/>
      </c>
      <c r="H210" s="165" t="str">
        <f>IF(AND(LEN(Bang1!J202)&gt;0,Bang1!J202&gt;0,Bang1!$N202&gt;0),"x","")</f>
        <v/>
      </c>
      <c r="I210" s="165" t="str">
        <f>IF(AND(LEN(Bang1!K202)&gt;0,Bang1!K202&gt;0,Bang1!$N202&gt;0),"x","")</f>
        <v/>
      </c>
      <c r="J210" s="165" t="str">
        <f>IF(AND(LEN(Bang1!L202)&gt;0,Bang1!L202&gt;0,Bang1!$N202&gt;0),"x","")</f>
        <v/>
      </c>
      <c r="K210" s="165">
        <f t="shared" si="4"/>
        <v>0</v>
      </c>
    </row>
    <row r="211" spans="1:11" s="148" customFormat="1" ht="9.6" customHeight="1" x14ac:dyDescent="0.2">
      <c r="A211" s="164">
        <f>Bang1!A203</f>
        <v>197</v>
      </c>
      <c r="B211" s="165" t="str">
        <f>IF(AND(LEN(Bang1!D203)&gt;0,Bang1!D203&gt;0,Bang1!$N203&gt;0),"x","")</f>
        <v/>
      </c>
      <c r="C211" s="165" t="str">
        <f>IF(AND(LEN(Bang1!E203)&gt;0,Bang1!E203&gt;0,Bang1!$N203&gt;0),"x","")</f>
        <v/>
      </c>
      <c r="D211" s="165" t="str">
        <f>IF(AND(LEN(Bang1!F203)&gt;0,Bang1!F203&gt;0,Bang1!$N203&gt;0),"x","")</f>
        <v/>
      </c>
      <c r="E211" s="165" t="str">
        <f>IF(AND(LEN(Bang1!G203)&gt;0,Bang1!G203&gt;0,Bang1!$N203&gt;0),"x","")</f>
        <v/>
      </c>
      <c r="F211" s="165" t="str">
        <f>IF(AND(LEN(Bang1!H203)&gt;0,Bang1!H203&gt;0,Bang1!$N203&gt;0),"x","")</f>
        <v/>
      </c>
      <c r="G211" s="165" t="str">
        <f>IF(AND(LEN(Bang1!I203)&gt;0,Bang1!I203&gt;0,Bang1!$N203&gt;0),"x","")</f>
        <v/>
      </c>
      <c r="H211" s="165" t="str">
        <f>IF(AND(LEN(Bang1!J203)&gt;0,Bang1!J203&gt;0,Bang1!$N203&gt;0),"x","")</f>
        <v/>
      </c>
      <c r="I211" s="165" t="str">
        <f>IF(AND(LEN(Bang1!K203)&gt;0,Bang1!K203&gt;0,Bang1!$N203&gt;0),"x","")</f>
        <v/>
      </c>
      <c r="J211" s="165" t="str">
        <f>IF(AND(LEN(Bang1!L203)&gt;0,Bang1!L203&gt;0,Bang1!$N203&gt;0),"x","")</f>
        <v/>
      </c>
      <c r="K211" s="165">
        <f t="shared" si="4"/>
        <v>0</v>
      </c>
    </row>
    <row r="212" spans="1:11" s="148" customFormat="1" ht="9.6" customHeight="1" x14ac:dyDescent="0.2">
      <c r="A212" s="164">
        <f>Bang1!A204</f>
        <v>198</v>
      </c>
      <c r="B212" s="165" t="str">
        <f>IF(AND(LEN(Bang1!D204)&gt;0,Bang1!D204&gt;0,Bang1!$N204&gt;0),"x","")</f>
        <v/>
      </c>
      <c r="C212" s="165" t="str">
        <f>IF(AND(LEN(Bang1!E204)&gt;0,Bang1!E204&gt;0,Bang1!$N204&gt;0),"x","")</f>
        <v/>
      </c>
      <c r="D212" s="165" t="str">
        <f>IF(AND(LEN(Bang1!F204)&gt;0,Bang1!F204&gt;0,Bang1!$N204&gt;0),"x","")</f>
        <v/>
      </c>
      <c r="E212" s="165" t="str">
        <f>IF(AND(LEN(Bang1!G204)&gt;0,Bang1!G204&gt;0,Bang1!$N204&gt;0),"x","")</f>
        <v/>
      </c>
      <c r="F212" s="165" t="str">
        <f>IF(AND(LEN(Bang1!H204)&gt;0,Bang1!H204&gt;0,Bang1!$N204&gt;0),"x","")</f>
        <v/>
      </c>
      <c r="G212" s="165" t="str">
        <f>IF(AND(LEN(Bang1!I204)&gt;0,Bang1!I204&gt;0,Bang1!$N204&gt;0),"x","")</f>
        <v/>
      </c>
      <c r="H212" s="165" t="str">
        <f>IF(AND(LEN(Bang1!J204)&gt;0,Bang1!J204&gt;0,Bang1!$N204&gt;0),"x","")</f>
        <v/>
      </c>
      <c r="I212" s="165" t="str">
        <f>IF(AND(LEN(Bang1!K204)&gt;0,Bang1!K204&gt;0,Bang1!$N204&gt;0),"x","")</f>
        <v/>
      </c>
      <c r="J212" s="165" t="str">
        <f>IF(AND(LEN(Bang1!L204)&gt;0,Bang1!L204&gt;0,Bang1!$N204&gt;0),"x","")</f>
        <v/>
      </c>
      <c r="K212" s="165">
        <f t="shared" si="4"/>
        <v>0</v>
      </c>
    </row>
    <row r="213" spans="1:11" s="148" customFormat="1" ht="9.6" customHeight="1" x14ac:dyDescent="0.2">
      <c r="A213" s="164">
        <f>Bang1!A205</f>
        <v>199</v>
      </c>
      <c r="B213" s="165" t="str">
        <f>IF(AND(LEN(Bang1!D205)&gt;0,Bang1!D205&gt;0,Bang1!$N205&gt;0),"x","")</f>
        <v/>
      </c>
      <c r="C213" s="165" t="str">
        <f>IF(AND(LEN(Bang1!E205)&gt;0,Bang1!E205&gt;0,Bang1!$N205&gt;0),"x","")</f>
        <v/>
      </c>
      <c r="D213" s="165" t="str">
        <f>IF(AND(LEN(Bang1!F205)&gt;0,Bang1!F205&gt;0,Bang1!$N205&gt;0),"x","")</f>
        <v/>
      </c>
      <c r="E213" s="165" t="str">
        <f>IF(AND(LEN(Bang1!G205)&gt;0,Bang1!G205&gt;0,Bang1!$N205&gt;0),"x","")</f>
        <v/>
      </c>
      <c r="F213" s="165" t="str">
        <f>IF(AND(LEN(Bang1!H205)&gt;0,Bang1!H205&gt;0,Bang1!$N205&gt;0),"x","")</f>
        <v/>
      </c>
      <c r="G213" s="165" t="str">
        <f>IF(AND(LEN(Bang1!I205)&gt;0,Bang1!I205&gt;0,Bang1!$N205&gt;0),"x","")</f>
        <v/>
      </c>
      <c r="H213" s="165" t="str">
        <f>IF(AND(LEN(Bang1!J205)&gt;0,Bang1!J205&gt;0,Bang1!$N205&gt;0),"x","")</f>
        <v/>
      </c>
      <c r="I213" s="165" t="str">
        <f>IF(AND(LEN(Bang1!K205)&gt;0,Bang1!K205&gt;0,Bang1!$N205&gt;0),"x","")</f>
        <v/>
      </c>
      <c r="J213" s="165" t="str">
        <f>IF(AND(LEN(Bang1!L205)&gt;0,Bang1!L205&gt;0,Bang1!$N205&gt;0),"x","")</f>
        <v/>
      </c>
      <c r="K213" s="165">
        <f t="shared" si="4"/>
        <v>0</v>
      </c>
    </row>
    <row r="214" spans="1:11" s="148" customFormat="1" ht="9.6" customHeight="1" x14ac:dyDescent="0.2">
      <c r="A214" s="164">
        <f>Bang1!A206</f>
        <v>200</v>
      </c>
      <c r="B214" s="165" t="str">
        <f>IF(AND(LEN(Bang1!D206)&gt;0,Bang1!D206&gt;0,Bang1!$N206&gt;0),"x","")</f>
        <v/>
      </c>
      <c r="C214" s="165" t="str">
        <f>IF(AND(LEN(Bang1!E206)&gt;0,Bang1!E206&gt;0,Bang1!$N206&gt;0),"x","")</f>
        <v/>
      </c>
      <c r="D214" s="165" t="str">
        <f>IF(AND(LEN(Bang1!F206)&gt;0,Bang1!F206&gt;0,Bang1!$N206&gt;0),"x","")</f>
        <v/>
      </c>
      <c r="E214" s="165" t="str">
        <f>IF(AND(LEN(Bang1!G206)&gt;0,Bang1!G206&gt;0,Bang1!$N206&gt;0),"x","")</f>
        <v/>
      </c>
      <c r="F214" s="165" t="str">
        <f>IF(AND(LEN(Bang1!H206)&gt;0,Bang1!H206&gt;0,Bang1!$N206&gt;0),"x","")</f>
        <v/>
      </c>
      <c r="G214" s="165" t="str">
        <f>IF(AND(LEN(Bang1!I206)&gt;0,Bang1!I206&gt;0,Bang1!$N206&gt;0),"x","")</f>
        <v/>
      </c>
      <c r="H214" s="165" t="str">
        <f>IF(AND(LEN(Bang1!J206)&gt;0,Bang1!J206&gt;0,Bang1!$N206&gt;0),"x","")</f>
        <v/>
      </c>
      <c r="I214" s="165" t="str">
        <f>IF(AND(LEN(Bang1!K206)&gt;0,Bang1!K206&gt;0,Bang1!$N206&gt;0),"x","")</f>
        <v/>
      </c>
      <c r="J214" s="165" t="str">
        <f>IF(AND(LEN(Bang1!L206)&gt;0,Bang1!L206&gt;0,Bang1!$N206&gt;0),"x","")</f>
        <v/>
      </c>
      <c r="K214" s="165">
        <f t="shared" si="4"/>
        <v>0</v>
      </c>
    </row>
    <row r="215" spans="1:11" s="148" customFormat="1" ht="9.6" customHeight="1" x14ac:dyDescent="0.2">
      <c r="A215" s="164">
        <f>Bang1!A207</f>
        <v>201</v>
      </c>
      <c r="B215" s="165" t="str">
        <f>IF(AND(LEN(Bang1!D207)&gt;0,Bang1!D207&gt;0,Bang1!$N207&gt;0),"x","")</f>
        <v/>
      </c>
      <c r="C215" s="165" t="str">
        <f>IF(AND(LEN(Bang1!E207)&gt;0,Bang1!E207&gt;0,Bang1!$N207&gt;0),"x","")</f>
        <v/>
      </c>
      <c r="D215" s="165" t="str">
        <f>IF(AND(LEN(Bang1!F207)&gt;0,Bang1!F207&gt;0,Bang1!$N207&gt;0),"x","")</f>
        <v/>
      </c>
      <c r="E215" s="165" t="str">
        <f>IF(AND(LEN(Bang1!G207)&gt;0,Bang1!G207&gt;0,Bang1!$N207&gt;0),"x","")</f>
        <v/>
      </c>
      <c r="F215" s="165" t="str">
        <f>IF(AND(LEN(Bang1!H207)&gt;0,Bang1!H207&gt;0,Bang1!$N207&gt;0),"x","")</f>
        <v/>
      </c>
      <c r="G215" s="165" t="str">
        <f>IF(AND(LEN(Bang1!I207)&gt;0,Bang1!I207&gt;0,Bang1!$N207&gt;0),"x","")</f>
        <v/>
      </c>
      <c r="H215" s="165" t="str">
        <f>IF(AND(LEN(Bang1!J207)&gt;0,Bang1!J207&gt;0,Bang1!$N207&gt;0),"x","")</f>
        <v/>
      </c>
      <c r="I215" s="165" t="str">
        <f>IF(AND(LEN(Bang1!K207)&gt;0,Bang1!K207&gt;0,Bang1!$N207&gt;0),"x","")</f>
        <v/>
      </c>
      <c r="J215" s="165" t="str">
        <f>IF(AND(LEN(Bang1!L207)&gt;0,Bang1!L207&gt;0,Bang1!$N207&gt;0),"x","")</f>
        <v/>
      </c>
      <c r="K215" s="165">
        <f t="shared" si="4"/>
        <v>0</v>
      </c>
    </row>
    <row r="216" spans="1:11" s="148" customFormat="1" ht="9.6" customHeight="1" x14ac:dyDescent="0.2">
      <c r="A216" s="164">
        <f>Bang1!A208</f>
        <v>202</v>
      </c>
      <c r="B216" s="165" t="str">
        <f>IF(AND(LEN(Bang1!D208)&gt;0,Bang1!D208&gt;0,Bang1!$N208&gt;0),"x","")</f>
        <v/>
      </c>
      <c r="C216" s="165" t="str">
        <f>IF(AND(LEN(Bang1!E208)&gt;0,Bang1!E208&gt;0,Bang1!$N208&gt;0),"x","")</f>
        <v/>
      </c>
      <c r="D216" s="165" t="str">
        <f>IF(AND(LEN(Bang1!F208)&gt;0,Bang1!F208&gt;0,Bang1!$N208&gt;0),"x","")</f>
        <v/>
      </c>
      <c r="E216" s="165" t="str">
        <f>IF(AND(LEN(Bang1!G208)&gt;0,Bang1!G208&gt;0,Bang1!$N208&gt;0),"x","")</f>
        <v/>
      </c>
      <c r="F216" s="165" t="str">
        <f>IF(AND(LEN(Bang1!H208)&gt;0,Bang1!H208&gt;0,Bang1!$N208&gt;0),"x","")</f>
        <v/>
      </c>
      <c r="G216" s="165" t="str">
        <f>IF(AND(LEN(Bang1!I208)&gt;0,Bang1!I208&gt;0,Bang1!$N208&gt;0),"x","")</f>
        <v/>
      </c>
      <c r="H216" s="165" t="str">
        <f>IF(AND(LEN(Bang1!J208)&gt;0,Bang1!J208&gt;0,Bang1!$N208&gt;0),"x","")</f>
        <v/>
      </c>
      <c r="I216" s="165" t="str">
        <f>IF(AND(LEN(Bang1!K208)&gt;0,Bang1!K208&gt;0,Bang1!$N208&gt;0),"x","")</f>
        <v/>
      </c>
      <c r="J216" s="165" t="str">
        <f>IF(AND(LEN(Bang1!L208)&gt;0,Bang1!L208&gt;0,Bang1!$N208&gt;0),"x","")</f>
        <v/>
      </c>
      <c r="K216" s="165">
        <f t="shared" si="4"/>
        <v>0</v>
      </c>
    </row>
    <row r="217" spans="1:11" s="148" customFormat="1" ht="9.6" customHeight="1" x14ac:dyDescent="0.2">
      <c r="A217" s="164">
        <f>Bang1!A209</f>
        <v>203</v>
      </c>
      <c r="B217" s="165" t="str">
        <f>IF(AND(LEN(Bang1!D209)&gt;0,Bang1!D209&gt;0,Bang1!$N209&gt;0),"x","")</f>
        <v/>
      </c>
      <c r="C217" s="165" t="str">
        <f>IF(AND(LEN(Bang1!E209)&gt;0,Bang1!E209&gt;0,Bang1!$N209&gt;0),"x","")</f>
        <v/>
      </c>
      <c r="D217" s="165" t="str">
        <f>IF(AND(LEN(Bang1!F209)&gt;0,Bang1!F209&gt;0,Bang1!$N209&gt;0),"x","")</f>
        <v/>
      </c>
      <c r="E217" s="165" t="str">
        <f>IF(AND(LEN(Bang1!G209)&gt;0,Bang1!G209&gt;0,Bang1!$N209&gt;0),"x","")</f>
        <v/>
      </c>
      <c r="F217" s="165" t="str">
        <f>IF(AND(LEN(Bang1!H209)&gt;0,Bang1!H209&gt;0,Bang1!$N209&gt;0),"x","")</f>
        <v/>
      </c>
      <c r="G217" s="165" t="str">
        <f>IF(AND(LEN(Bang1!I209)&gt;0,Bang1!I209&gt;0,Bang1!$N209&gt;0),"x","")</f>
        <v/>
      </c>
      <c r="H217" s="165" t="str">
        <f>IF(AND(LEN(Bang1!J209)&gt;0,Bang1!J209&gt;0,Bang1!$N209&gt;0),"x","")</f>
        <v/>
      </c>
      <c r="I217" s="165" t="str">
        <f>IF(AND(LEN(Bang1!K209)&gt;0,Bang1!K209&gt;0,Bang1!$N209&gt;0),"x","")</f>
        <v/>
      </c>
      <c r="J217" s="165" t="str">
        <f>IF(AND(LEN(Bang1!L209)&gt;0,Bang1!L209&gt;0,Bang1!$N209&gt;0),"x","")</f>
        <v/>
      </c>
      <c r="K217" s="165">
        <f t="shared" si="4"/>
        <v>0</v>
      </c>
    </row>
    <row r="218" spans="1:11" s="148" customFormat="1" ht="9.6" customHeight="1" x14ac:dyDescent="0.2">
      <c r="A218" s="164">
        <f>Bang1!A210</f>
        <v>204</v>
      </c>
      <c r="B218" s="165" t="str">
        <f>IF(AND(LEN(Bang1!D210)&gt;0,Bang1!D210&gt;0,Bang1!$N210&gt;0),"x","")</f>
        <v/>
      </c>
      <c r="C218" s="165" t="str">
        <f>IF(AND(LEN(Bang1!E210)&gt;0,Bang1!E210&gt;0,Bang1!$N210&gt;0),"x","")</f>
        <v/>
      </c>
      <c r="D218" s="165" t="str">
        <f>IF(AND(LEN(Bang1!F210)&gt;0,Bang1!F210&gt;0,Bang1!$N210&gt;0),"x","")</f>
        <v/>
      </c>
      <c r="E218" s="165" t="str">
        <f>IF(AND(LEN(Bang1!G210)&gt;0,Bang1!G210&gt;0,Bang1!$N210&gt;0),"x","")</f>
        <v/>
      </c>
      <c r="F218" s="165" t="str">
        <f>IF(AND(LEN(Bang1!H210)&gt;0,Bang1!H210&gt;0,Bang1!$N210&gt;0),"x","")</f>
        <v/>
      </c>
      <c r="G218" s="165" t="str">
        <f>IF(AND(LEN(Bang1!I210)&gt;0,Bang1!I210&gt;0,Bang1!$N210&gt;0),"x","")</f>
        <v/>
      </c>
      <c r="H218" s="165" t="str">
        <f>IF(AND(LEN(Bang1!J210)&gt;0,Bang1!J210&gt;0,Bang1!$N210&gt;0),"x","")</f>
        <v/>
      </c>
      <c r="I218" s="165" t="str">
        <f>IF(AND(LEN(Bang1!K210)&gt;0,Bang1!K210&gt;0,Bang1!$N210&gt;0),"x","")</f>
        <v/>
      </c>
      <c r="J218" s="165" t="str">
        <f>IF(AND(LEN(Bang1!L210)&gt;0,Bang1!L210&gt;0,Bang1!$N210&gt;0),"x","")</f>
        <v/>
      </c>
      <c r="K218" s="165">
        <f t="shared" si="4"/>
        <v>0</v>
      </c>
    </row>
    <row r="219" spans="1:11" s="148" customFormat="1" ht="9.6" customHeight="1" x14ac:dyDescent="0.2">
      <c r="A219" s="164">
        <f>Bang1!A211</f>
        <v>205</v>
      </c>
      <c r="B219" s="165" t="str">
        <f>IF(AND(LEN(Bang1!D211)&gt;0,Bang1!D211&gt;0,Bang1!$N211&gt;0),"x","")</f>
        <v/>
      </c>
      <c r="C219" s="165" t="str">
        <f>IF(AND(LEN(Bang1!E211)&gt;0,Bang1!E211&gt;0,Bang1!$N211&gt;0),"x","")</f>
        <v/>
      </c>
      <c r="D219" s="165" t="str">
        <f>IF(AND(LEN(Bang1!F211)&gt;0,Bang1!F211&gt;0,Bang1!$N211&gt;0),"x","")</f>
        <v/>
      </c>
      <c r="E219" s="165" t="str">
        <f>IF(AND(LEN(Bang1!G211)&gt;0,Bang1!G211&gt;0,Bang1!$N211&gt;0),"x","")</f>
        <v/>
      </c>
      <c r="F219" s="165" t="str">
        <f>IF(AND(LEN(Bang1!H211)&gt;0,Bang1!H211&gt;0,Bang1!$N211&gt;0),"x","")</f>
        <v/>
      </c>
      <c r="G219" s="165" t="str">
        <f>IF(AND(LEN(Bang1!I211)&gt;0,Bang1!I211&gt;0,Bang1!$N211&gt;0),"x","")</f>
        <v/>
      </c>
      <c r="H219" s="165" t="str">
        <f>IF(AND(LEN(Bang1!J211)&gt;0,Bang1!J211&gt;0,Bang1!$N211&gt;0),"x","")</f>
        <v/>
      </c>
      <c r="I219" s="165" t="str">
        <f>IF(AND(LEN(Bang1!K211)&gt;0,Bang1!K211&gt;0,Bang1!$N211&gt;0),"x","")</f>
        <v/>
      </c>
      <c r="J219" s="165" t="str">
        <f>IF(AND(LEN(Bang1!L211)&gt;0,Bang1!L211&gt;0,Bang1!$N211&gt;0),"x","")</f>
        <v/>
      </c>
      <c r="K219" s="165">
        <f t="shared" si="4"/>
        <v>0</v>
      </c>
    </row>
    <row r="220" spans="1:11" s="148" customFormat="1" ht="9.6" customHeight="1" x14ac:dyDescent="0.2">
      <c r="A220" s="164">
        <f>Bang1!A212</f>
        <v>206</v>
      </c>
      <c r="B220" s="165" t="str">
        <f>IF(AND(LEN(Bang1!D212)&gt;0,Bang1!D212&gt;0,Bang1!$N212&gt;0),"x","")</f>
        <v/>
      </c>
      <c r="C220" s="165" t="str">
        <f>IF(AND(LEN(Bang1!E212)&gt;0,Bang1!E212&gt;0,Bang1!$N212&gt;0),"x","")</f>
        <v/>
      </c>
      <c r="D220" s="165" t="str">
        <f>IF(AND(LEN(Bang1!F212)&gt;0,Bang1!F212&gt;0,Bang1!$N212&gt;0),"x","")</f>
        <v/>
      </c>
      <c r="E220" s="165" t="str">
        <f>IF(AND(LEN(Bang1!G212)&gt;0,Bang1!G212&gt;0,Bang1!$N212&gt;0),"x","")</f>
        <v/>
      </c>
      <c r="F220" s="165" t="str">
        <f>IF(AND(LEN(Bang1!H212)&gt;0,Bang1!H212&gt;0,Bang1!$N212&gt;0),"x","")</f>
        <v/>
      </c>
      <c r="G220" s="165" t="str">
        <f>IF(AND(LEN(Bang1!I212)&gt;0,Bang1!I212&gt;0,Bang1!$N212&gt;0),"x","")</f>
        <v/>
      </c>
      <c r="H220" s="165" t="str">
        <f>IF(AND(LEN(Bang1!J212)&gt;0,Bang1!J212&gt;0,Bang1!$N212&gt;0),"x","")</f>
        <v/>
      </c>
      <c r="I220" s="165" t="str">
        <f>IF(AND(LEN(Bang1!K212)&gt;0,Bang1!K212&gt;0,Bang1!$N212&gt;0),"x","")</f>
        <v/>
      </c>
      <c r="J220" s="165" t="str">
        <f>IF(AND(LEN(Bang1!L212)&gt;0,Bang1!L212&gt;0,Bang1!$N212&gt;0),"x","")</f>
        <v/>
      </c>
      <c r="K220" s="165">
        <f t="shared" si="4"/>
        <v>0</v>
      </c>
    </row>
    <row r="221" spans="1:11" s="148" customFormat="1" ht="9.6" customHeight="1" x14ac:dyDescent="0.2">
      <c r="A221" s="164">
        <f>Bang1!A213</f>
        <v>207</v>
      </c>
      <c r="B221" s="165" t="str">
        <f>IF(AND(LEN(Bang1!D213)&gt;0,Bang1!D213&gt;0,Bang1!$N213&gt;0),"x","")</f>
        <v/>
      </c>
      <c r="C221" s="165" t="str">
        <f>IF(AND(LEN(Bang1!E213)&gt;0,Bang1!E213&gt;0,Bang1!$N213&gt;0),"x","")</f>
        <v/>
      </c>
      <c r="D221" s="165" t="str">
        <f>IF(AND(LEN(Bang1!F213)&gt;0,Bang1!F213&gt;0,Bang1!$N213&gt;0),"x","")</f>
        <v/>
      </c>
      <c r="E221" s="165" t="str">
        <f>IF(AND(LEN(Bang1!G213)&gt;0,Bang1!G213&gt;0,Bang1!$N213&gt;0),"x","")</f>
        <v/>
      </c>
      <c r="F221" s="165" t="str">
        <f>IF(AND(LEN(Bang1!H213)&gt;0,Bang1!H213&gt;0,Bang1!$N213&gt;0),"x","")</f>
        <v/>
      </c>
      <c r="G221" s="165" t="str">
        <f>IF(AND(LEN(Bang1!I213)&gt;0,Bang1!I213&gt;0,Bang1!$N213&gt;0),"x","")</f>
        <v/>
      </c>
      <c r="H221" s="165" t="str">
        <f>IF(AND(LEN(Bang1!J213)&gt;0,Bang1!J213&gt;0,Bang1!$N213&gt;0),"x","")</f>
        <v/>
      </c>
      <c r="I221" s="165" t="str">
        <f>IF(AND(LEN(Bang1!K213)&gt;0,Bang1!K213&gt;0,Bang1!$N213&gt;0),"x","")</f>
        <v/>
      </c>
      <c r="J221" s="165" t="str">
        <f>IF(AND(LEN(Bang1!L213)&gt;0,Bang1!L213&gt;0,Bang1!$N213&gt;0),"x","")</f>
        <v/>
      </c>
      <c r="K221" s="165">
        <f t="shared" si="4"/>
        <v>0</v>
      </c>
    </row>
    <row r="222" spans="1:11" s="148" customFormat="1" ht="9.6" customHeight="1" x14ac:dyDescent="0.2">
      <c r="A222" s="164">
        <f>Bang1!A214</f>
        <v>208</v>
      </c>
      <c r="B222" s="165" t="str">
        <f>IF(AND(LEN(Bang1!D214)&gt;0,Bang1!D214&gt;0,Bang1!$N214&gt;0),"x","")</f>
        <v/>
      </c>
      <c r="C222" s="165" t="str">
        <f>IF(AND(LEN(Bang1!E214)&gt;0,Bang1!E214&gt;0,Bang1!$N214&gt;0),"x","")</f>
        <v/>
      </c>
      <c r="D222" s="165" t="str">
        <f>IF(AND(LEN(Bang1!F214)&gt;0,Bang1!F214&gt;0,Bang1!$N214&gt;0),"x","")</f>
        <v/>
      </c>
      <c r="E222" s="165" t="str">
        <f>IF(AND(LEN(Bang1!G214)&gt;0,Bang1!G214&gt;0,Bang1!$N214&gt;0),"x","")</f>
        <v/>
      </c>
      <c r="F222" s="165" t="str">
        <f>IF(AND(LEN(Bang1!H214)&gt;0,Bang1!H214&gt;0,Bang1!$N214&gt;0),"x","")</f>
        <v/>
      </c>
      <c r="G222" s="165" t="str">
        <f>IF(AND(LEN(Bang1!I214)&gt;0,Bang1!I214&gt;0,Bang1!$N214&gt;0),"x","")</f>
        <v/>
      </c>
      <c r="H222" s="165" t="str">
        <f>IF(AND(LEN(Bang1!J214)&gt;0,Bang1!J214&gt;0,Bang1!$N214&gt;0),"x","")</f>
        <v/>
      </c>
      <c r="I222" s="165" t="str">
        <f>IF(AND(LEN(Bang1!K214)&gt;0,Bang1!K214&gt;0,Bang1!$N214&gt;0),"x","")</f>
        <v/>
      </c>
      <c r="J222" s="165" t="str">
        <f>IF(AND(LEN(Bang1!L214)&gt;0,Bang1!L214&gt;0,Bang1!$N214&gt;0),"x","")</f>
        <v/>
      </c>
      <c r="K222" s="165">
        <f t="shared" si="4"/>
        <v>0</v>
      </c>
    </row>
    <row r="223" spans="1:11" s="148" customFormat="1" ht="9.6" customHeight="1" x14ac:dyDescent="0.2">
      <c r="A223" s="164">
        <f>Bang1!A215</f>
        <v>209</v>
      </c>
      <c r="B223" s="165" t="str">
        <f>IF(AND(LEN(Bang1!D215)&gt;0,Bang1!D215&gt;0,Bang1!$N215&gt;0),"x","")</f>
        <v/>
      </c>
      <c r="C223" s="165" t="str">
        <f>IF(AND(LEN(Bang1!E215)&gt;0,Bang1!E215&gt;0,Bang1!$N215&gt;0),"x","")</f>
        <v/>
      </c>
      <c r="D223" s="165" t="str">
        <f>IF(AND(LEN(Bang1!F215)&gt;0,Bang1!F215&gt;0,Bang1!$N215&gt;0),"x","")</f>
        <v/>
      </c>
      <c r="E223" s="165" t="str">
        <f>IF(AND(LEN(Bang1!G215)&gt;0,Bang1!G215&gt;0,Bang1!$N215&gt;0),"x","")</f>
        <v/>
      </c>
      <c r="F223" s="165" t="str">
        <f>IF(AND(LEN(Bang1!H215)&gt;0,Bang1!H215&gt;0,Bang1!$N215&gt;0),"x","")</f>
        <v/>
      </c>
      <c r="G223" s="165" t="str">
        <f>IF(AND(LEN(Bang1!I215)&gt;0,Bang1!I215&gt;0,Bang1!$N215&gt;0),"x","")</f>
        <v/>
      </c>
      <c r="H223" s="165" t="str">
        <f>IF(AND(LEN(Bang1!J215)&gt;0,Bang1!J215&gt;0,Bang1!$N215&gt;0),"x","")</f>
        <v/>
      </c>
      <c r="I223" s="165" t="str">
        <f>IF(AND(LEN(Bang1!K215)&gt;0,Bang1!K215&gt;0,Bang1!$N215&gt;0),"x","")</f>
        <v/>
      </c>
      <c r="J223" s="165" t="str">
        <f>IF(AND(LEN(Bang1!L215)&gt;0,Bang1!L215&gt;0,Bang1!$N215&gt;0),"x","")</f>
        <v/>
      </c>
      <c r="K223" s="165">
        <f t="shared" si="4"/>
        <v>0</v>
      </c>
    </row>
    <row r="224" spans="1:11" s="148" customFormat="1" ht="9.6" customHeight="1" x14ac:dyDescent="0.2">
      <c r="A224" s="164">
        <f>Bang1!A216</f>
        <v>210</v>
      </c>
      <c r="B224" s="165" t="str">
        <f>IF(AND(LEN(Bang1!D216)&gt;0,Bang1!D216&gt;0,Bang1!$N216&gt;0),"x","")</f>
        <v/>
      </c>
      <c r="C224" s="165" t="str">
        <f>IF(AND(LEN(Bang1!E216)&gt;0,Bang1!E216&gt;0,Bang1!$N216&gt;0),"x","")</f>
        <v/>
      </c>
      <c r="D224" s="165" t="str">
        <f>IF(AND(LEN(Bang1!F216)&gt;0,Bang1!F216&gt;0,Bang1!$N216&gt;0),"x","")</f>
        <v/>
      </c>
      <c r="E224" s="165" t="str">
        <f>IF(AND(LEN(Bang1!G216)&gt;0,Bang1!G216&gt;0,Bang1!$N216&gt;0),"x","")</f>
        <v/>
      </c>
      <c r="F224" s="165" t="str">
        <f>IF(AND(LEN(Bang1!H216)&gt;0,Bang1!H216&gt;0,Bang1!$N216&gt;0),"x","")</f>
        <v/>
      </c>
      <c r="G224" s="165" t="str">
        <f>IF(AND(LEN(Bang1!I216)&gt;0,Bang1!I216&gt;0,Bang1!$N216&gt;0),"x","")</f>
        <v/>
      </c>
      <c r="H224" s="165" t="str">
        <f>IF(AND(LEN(Bang1!J216)&gt;0,Bang1!J216&gt;0,Bang1!$N216&gt;0),"x","")</f>
        <v/>
      </c>
      <c r="I224" s="165" t="str">
        <f>IF(AND(LEN(Bang1!K216)&gt;0,Bang1!K216&gt;0,Bang1!$N216&gt;0),"x","")</f>
        <v/>
      </c>
      <c r="J224" s="165" t="str">
        <f>IF(AND(LEN(Bang1!L216)&gt;0,Bang1!L216&gt;0,Bang1!$N216&gt;0),"x","")</f>
        <v/>
      </c>
      <c r="K224" s="165">
        <f t="shared" si="4"/>
        <v>0</v>
      </c>
    </row>
    <row r="225" spans="1:11" s="148" customFormat="1" ht="9.6" customHeight="1" x14ac:dyDescent="0.2">
      <c r="A225" s="164">
        <f>Bang1!A217</f>
        <v>211</v>
      </c>
      <c r="B225" s="165" t="str">
        <f>IF(AND(LEN(Bang1!D217)&gt;0,Bang1!D217&gt;0,Bang1!$N217&gt;0),"x","")</f>
        <v/>
      </c>
      <c r="C225" s="165" t="str">
        <f>IF(AND(LEN(Bang1!E217)&gt;0,Bang1!E217&gt;0,Bang1!$N217&gt;0),"x","")</f>
        <v/>
      </c>
      <c r="D225" s="165" t="str">
        <f>IF(AND(LEN(Bang1!F217)&gt;0,Bang1!F217&gt;0,Bang1!$N217&gt;0),"x","")</f>
        <v/>
      </c>
      <c r="E225" s="165" t="str">
        <f>IF(AND(LEN(Bang1!G217)&gt;0,Bang1!G217&gt;0,Bang1!$N217&gt;0),"x","")</f>
        <v/>
      </c>
      <c r="F225" s="165" t="str">
        <f>IF(AND(LEN(Bang1!H217)&gt;0,Bang1!H217&gt;0,Bang1!$N217&gt;0),"x","")</f>
        <v/>
      </c>
      <c r="G225" s="165" t="str">
        <f>IF(AND(LEN(Bang1!I217)&gt;0,Bang1!I217&gt;0,Bang1!$N217&gt;0),"x","")</f>
        <v/>
      </c>
      <c r="H225" s="165" t="str">
        <f>IF(AND(LEN(Bang1!J217)&gt;0,Bang1!J217&gt;0,Bang1!$N217&gt;0),"x","")</f>
        <v/>
      </c>
      <c r="I225" s="165" t="str">
        <f>IF(AND(LEN(Bang1!K217)&gt;0,Bang1!K217&gt;0,Bang1!$N217&gt;0),"x","")</f>
        <v/>
      </c>
      <c r="J225" s="165" t="str">
        <f>IF(AND(LEN(Bang1!L217)&gt;0,Bang1!L217&gt;0,Bang1!$N217&gt;0),"x","")</f>
        <v/>
      </c>
      <c r="K225" s="165">
        <f t="shared" si="4"/>
        <v>0</v>
      </c>
    </row>
    <row r="226" spans="1:11" s="148" customFormat="1" ht="9.6" customHeight="1" x14ac:dyDescent="0.2">
      <c r="A226" s="164">
        <f>Bang1!A218</f>
        <v>212</v>
      </c>
      <c r="B226" s="165" t="str">
        <f>IF(AND(LEN(Bang1!D218)&gt;0,Bang1!D218&gt;0,Bang1!$N218&gt;0),"x","")</f>
        <v/>
      </c>
      <c r="C226" s="165" t="str">
        <f>IF(AND(LEN(Bang1!E218)&gt;0,Bang1!E218&gt;0,Bang1!$N218&gt;0),"x","")</f>
        <v/>
      </c>
      <c r="D226" s="165" t="str">
        <f>IF(AND(LEN(Bang1!F218)&gt;0,Bang1!F218&gt;0,Bang1!$N218&gt;0),"x","")</f>
        <v/>
      </c>
      <c r="E226" s="165" t="str">
        <f>IF(AND(LEN(Bang1!G218)&gt;0,Bang1!G218&gt;0,Bang1!$N218&gt;0),"x","")</f>
        <v/>
      </c>
      <c r="F226" s="165" t="str">
        <f>IF(AND(LEN(Bang1!H218)&gt;0,Bang1!H218&gt;0,Bang1!$N218&gt;0),"x","")</f>
        <v/>
      </c>
      <c r="G226" s="165" t="str">
        <f>IF(AND(LEN(Bang1!I218)&gt;0,Bang1!I218&gt;0,Bang1!$N218&gt;0),"x","")</f>
        <v/>
      </c>
      <c r="H226" s="165" t="str">
        <f>IF(AND(LEN(Bang1!J218)&gt;0,Bang1!J218&gt;0,Bang1!$N218&gt;0),"x","")</f>
        <v/>
      </c>
      <c r="I226" s="165" t="str">
        <f>IF(AND(LEN(Bang1!K218)&gt;0,Bang1!K218&gt;0,Bang1!$N218&gt;0),"x","")</f>
        <v/>
      </c>
      <c r="J226" s="165" t="str">
        <f>IF(AND(LEN(Bang1!L218)&gt;0,Bang1!L218&gt;0,Bang1!$N218&gt;0),"x","")</f>
        <v/>
      </c>
      <c r="K226" s="165">
        <f t="shared" si="4"/>
        <v>0</v>
      </c>
    </row>
    <row r="227" spans="1:11" s="148" customFormat="1" ht="9.6" customHeight="1" x14ac:dyDescent="0.2">
      <c r="A227" s="164">
        <f>Bang1!A219</f>
        <v>213</v>
      </c>
      <c r="B227" s="165" t="str">
        <f>IF(AND(LEN(Bang1!D219)&gt;0,Bang1!D219&gt;0,Bang1!$N219&gt;0),"x","")</f>
        <v/>
      </c>
      <c r="C227" s="165" t="str">
        <f>IF(AND(LEN(Bang1!E219)&gt;0,Bang1!E219&gt;0,Bang1!$N219&gt;0),"x","")</f>
        <v/>
      </c>
      <c r="D227" s="165" t="str">
        <f>IF(AND(LEN(Bang1!F219)&gt;0,Bang1!F219&gt;0,Bang1!$N219&gt;0),"x","")</f>
        <v/>
      </c>
      <c r="E227" s="165" t="str">
        <f>IF(AND(LEN(Bang1!G219)&gt;0,Bang1!G219&gt;0,Bang1!$N219&gt;0),"x","")</f>
        <v/>
      </c>
      <c r="F227" s="165" t="str">
        <f>IF(AND(LEN(Bang1!H219)&gt;0,Bang1!H219&gt;0,Bang1!$N219&gt;0),"x","")</f>
        <v/>
      </c>
      <c r="G227" s="165" t="str">
        <f>IF(AND(LEN(Bang1!I219)&gt;0,Bang1!I219&gt;0,Bang1!$N219&gt;0),"x","")</f>
        <v/>
      </c>
      <c r="H227" s="165" t="str">
        <f>IF(AND(LEN(Bang1!J219)&gt;0,Bang1!J219&gt;0,Bang1!$N219&gt;0),"x","")</f>
        <v/>
      </c>
      <c r="I227" s="165" t="str">
        <f>IF(AND(LEN(Bang1!K219)&gt;0,Bang1!K219&gt;0,Bang1!$N219&gt;0),"x","")</f>
        <v/>
      </c>
      <c r="J227" s="165" t="str">
        <f>IF(AND(LEN(Bang1!L219)&gt;0,Bang1!L219&gt;0,Bang1!$N219&gt;0),"x","")</f>
        <v/>
      </c>
      <c r="K227" s="165">
        <f t="shared" si="4"/>
        <v>0</v>
      </c>
    </row>
    <row r="228" spans="1:11" s="148" customFormat="1" ht="9.6" customHeight="1" x14ac:dyDescent="0.2">
      <c r="A228" s="164">
        <f>Bang1!A220</f>
        <v>214</v>
      </c>
      <c r="B228" s="165" t="str">
        <f>IF(AND(LEN(Bang1!D220)&gt;0,Bang1!D220&gt;0,Bang1!$N220&gt;0),"x","")</f>
        <v/>
      </c>
      <c r="C228" s="165" t="str">
        <f>IF(AND(LEN(Bang1!E220)&gt;0,Bang1!E220&gt;0,Bang1!$N220&gt;0),"x","")</f>
        <v/>
      </c>
      <c r="D228" s="165" t="str">
        <f>IF(AND(LEN(Bang1!F220)&gt;0,Bang1!F220&gt;0,Bang1!$N220&gt;0),"x","")</f>
        <v/>
      </c>
      <c r="E228" s="165" t="str">
        <f>IF(AND(LEN(Bang1!G220)&gt;0,Bang1!G220&gt;0,Bang1!$N220&gt;0),"x","")</f>
        <v/>
      </c>
      <c r="F228" s="165" t="str">
        <f>IF(AND(LEN(Bang1!H220)&gt;0,Bang1!H220&gt;0,Bang1!$N220&gt;0),"x","")</f>
        <v/>
      </c>
      <c r="G228" s="165" t="str">
        <f>IF(AND(LEN(Bang1!I220)&gt;0,Bang1!I220&gt;0,Bang1!$N220&gt;0),"x","")</f>
        <v/>
      </c>
      <c r="H228" s="165" t="str">
        <f>IF(AND(LEN(Bang1!J220)&gt;0,Bang1!J220&gt;0,Bang1!$N220&gt;0),"x","")</f>
        <v/>
      </c>
      <c r="I228" s="165" t="str">
        <f>IF(AND(LEN(Bang1!K220)&gt;0,Bang1!K220&gt;0,Bang1!$N220&gt;0),"x","")</f>
        <v/>
      </c>
      <c r="J228" s="165" t="str">
        <f>IF(AND(LEN(Bang1!L220)&gt;0,Bang1!L220&gt;0,Bang1!$N220&gt;0),"x","")</f>
        <v/>
      </c>
      <c r="K228" s="165">
        <f t="shared" si="4"/>
        <v>0</v>
      </c>
    </row>
    <row r="229" spans="1:11" s="148" customFormat="1" ht="9.6" customHeight="1" x14ac:dyDescent="0.2">
      <c r="A229" s="164">
        <f>Bang1!A221</f>
        <v>215</v>
      </c>
      <c r="B229" s="165" t="str">
        <f>IF(AND(LEN(Bang1!D221)&gt;0,Bang1!D221&gt;0,Bang1!$N221&gt;0),"x","")</f>
        <v/>
      </c>
      <c r="C229" s="165" t="str">
        <f>IF(AND(LEN(Bang1!E221)&gt;0,Bang1!E221&gt;0,Bang1!$N221&gt;0),"x","")</f>
        <v/>
      </c>
      <c r="D229" s="165" t="str">
        <f>IF(AND(LEN(Bang1!F221)&gt;0,Bang1!F221&gt;0,Bang1!$N221&gt;0),"x","")</f>
        <v/>
      </c>
      <c r="E229" s="165" t="str">
        <f>IF(AND(LEN(Bang1!G221)&gt;0,Bang1!G221&gt;0,Bang1!$N221&gt;0),"x","")</f>
        <v/>
      </c>
      <c r="F229" s="165" t="str">
        <f>IF(AND(LEN(Bang1!H221)&gt;0,Bang1!H221&gt;0,Bang1!$N221&gt;0),"x","")</f>
        <v/>
      </c>
      <c r="G229" s="165" t="str">
        <f>IF(AND(LEN(Bang1!I221)&gt;0,Bang1!I221&gt;0,Bang1!$N221&gt;0),"x","")</f>
        <v/>
      </c>
      <c r="H229" s="165" t="str">
        <f>IF(AND(LEN(Bang1!J221)&gt;0,Bang1!J221&gt;0,Bang1!$N221&gt;0),"x","")</f>
        <v/>
      </c>
      <c r="I229" s="165" t="str">
        <f>IF(AND(LEN(Bang1!K221)&gt;0,Bang1!K221&gt;0,Bang1!$N221&gt;0),"x","")</f>
        <v/>
      </c>
      <c r="J229" s="165" t="str">
        <f>IF(AND(LEN(Bang1!L221)&gt;0,Bang1!L221&gt;0,Bang1!$N221&gt;0),"x","")</f>
        <v/>
      </c>
      <c r="K229" s="165">
        <f t="shared" si="4"/>
        <v>0</v>
      </c>
    </row>
    <row r="230" spans="1:11" s="148" customFormat="1" ht="9.6" customHeight="1" x14ac:dyDescent="0.2">
      <c r="A230" s="164">
        <f>Bang1!A222</f>
        <v>216</v>
      </c>
      <c r="B230" s="165" t="str">
        <f>IF(AND(LEN(Bang1!D222)&gt;0,Bang1!D222&gt;0,Bang1!$N222&gt;0),"x","")</f>
        <v/>
      </c>
      <c r="C230" s="165" t="str">
        <f>IF(AND(LEN(Bang1!E222)&gt;0,Bang1!E222&gt;0,Bang1!$N222&gt;0),"x","")</f>
        <v/>
      </c>
      <c r="D230" s="165" t="str">
        <f>IF(AND(LEN(Bang1!F222)&gt;0,Bang1!F222&gt;0,Bang1!$N222&gt;0),"x","")</f>
        <v/>
      </c>
      <c r="E230" s="165" t="str">
        <f>IF(AND(LEN(Bang1!G222)&gt;0,Bang1!G222&gt;0,Bang1!$N222&gt;0),"x","")</f>
        <v/>
      </c>
      <c r="F230" s="165" t="str">
        <f>IF(AND(LEN(Bang1!H222)&gt;0,Bang1!H222&gt;0,Bang1!$N222&gt;0),"x","")</f>
        <v/>
      </c>
      <c r="G230" s="165" t="str">
        <f>IF(AND(LEN(Bang1!I222)&gt;0,Bang1!I222&gt;0,Bang1!$N222&gt;0),"x","")</f>
        <v/>
      </c>
      <c r="H230" s="165" t="str">
        <f>IF(AND(LEN(Bang1!J222)&gt;0,Bang1!J222&gt;0,Bang1!$N222&gt;0),"x","")</f>
        <v/>
      </c>
      <c r="I230" s="165" t="str">
        <f>IF(AND(LEN(Bang1!K222)&gt;0,Bang1!K222&gt;0,Bang1!$N222&gt;0),"x","")</f>
        <v/>
      </c>
      <c r="J230" s="165" t="str">
        <f>IF(AND(LEN(Bang1!L222)&gt;0,Bang1!L222&gt;0,Bang1!$N222&gt;0),"x","")</f>
        <v/>
      </c>
      <c r="K230" s="165">
        <f t="shared" si="4"/>
        <v>0</v>
      </c>
    </row>
    <row r="231" spans="1:11" s="148" customFormat="1" ht="9.6" customHeight="1" x14ac:dyDescent="0.2">
      <c r="A231" s="164">
        <f>Bang1!A223</f>
        <v>217</v>
      </c>
      <c r="B231" s="165" t="str">
        <f>IF(AND(LEN(Bang1!D223)&gt;0,Bang1!D223&gt;0,Bang1!$N223&gt;0),"x","")</f>
        <v/>
      </c>
      <c r="C231" s="165" t="str">
        <f>IF(AND(LEN(Bang1!E223)&gt;0,Bang1!E223&gt;0,Bang1!$N223&gt;0),"x","")</f>
        <v/>
      </c>
      <c r="D231" s="165" t="str">
        <f>IF(AND(LEN(Bang1!F223)&gt;0,Bang1!F223&gt;0,Bang1!$N223&gt;0),"x","")</f>
        <v/>
      </c>
      <c r="E231" s="165" t="str">
        <f>IF(AND(LEN(Bang1!G223)&gt;0,Bang1!G223&gt;0,Bang1!$N223&gt;0),"x","")</f>
        <v/>
      </c>
      <c r="F231" s="165" t="str">
        <f>IF(AND(LEN(Bang1!H223)&gt;0,Bang1!H223&gt;0,Bang1!$N223&gt;0),"x","")</f>
        <v/>
      </c>
      <c r="G231" s="165" t="str">
        <f>IF(AND(LEN(Bang1!I223)&gt;0,Bang1!I223&gt;0,Bang1!$N223&gt;0),"x","")</f>
        <v/>
      </c>
      <c r="H231" s="165" t="str">
        <f>IF(AND(LEN(Bang1!J223)&gt;0,Bang1!J223&gt;0,Bang1!$N223&gt;0),"x","")</f>
        <v/>
      </c>
      <c r="I231" s="165" t="str">
        <f>IF(AND(LEN(Bang1!K223)&gt;0,Bang1!K223&gt;0,Bang1!$N223&gt;0),"x","")</f>
        <v/>
      </c>
      <c r="J231" s="165" t="str">
        <f>IF(AND(LEN(Bang1!L223)&gt;0,Bang1!L223&gt;0,Bang1!$N223&gt;0),"x","")</f>
        <v/>
      </c>
      <c r="K231" s="165">
        <f t="shared" si="4"/>
        <v>0</v>
      </c>
    </row>
    <row r="232" spans="1:11" s="148" customFormat="1" ht="9.6" customHeight="1" x14ac:dyDescent="0.2">
      <c r="A232" s="164">
        <f>Bang1!A224</f>
        <v>218</v>
      </c>
      <c r="B232" s="165" t="str">
        <f>IF(AND(LEN(Bang1!D224)&gt;0,Bang1!D224&gt;0,Bang1!$N224&gt;0),"x","")</f>
        <v/>
      </c>
      <c r="C232" s="165" t="str">
        <f>IF(AND(LEN(Bang1!E224)&gt;0,Bang1!E224&gt;0,Bang1!$N224&gt;0),"x","")</f>
        <v/>
      </c>
      <c r="D232" s="165" t="str">
        <f>IF(AND(LEN(Bang1!F224)&gt;0,Bang1!F224&gt;0,Bang1!$N224&gt;0),"x","")</f>
        <v/>
      </c>
      <c r="E232" s="165" t="str">
        <f>IF(AND(LEN(Bang1!G224)&gt;0,Bang1!G224&gt;0,Bang1!$N224&gt;0),"x","")</f>
        <v/>
      </c>
      <c r="F232" s="165" t="str">
        <f>IF(AND(LEN(Bang1!H224)&gt;0,Bang1!H224&gt;0,Bang1!$N224&gt;0),"x","")</f>
        <v/>
      </c>
      <c r="G232" s="165" t="str">
        <f>IF(AND(LEN(Bang1!I224)&gt;0,Bang1!I224&gt;0,Bang1!$N224&gt;0),"x","")</f>
        <v/>
      </c>
      <c r="H232" s="165" t="str">
        <f>IF(AND(LEN(Bang1!J224)&gt;0,Bang1!J224&gt;0,Bang1!$N224&gt;0),"x","")</f>
        <v/>
      </c>
      <c r="I232" s="165" t="str">
        <f>IF(AND(LEN(Bang1!K224)&gt;0,Bang1!K224&gt;0,Bang1!$N224&gt;0),"x","")</f>
        <v/>
      </c>
      <c r="J232" s="165" t="str">
        <f>IF(AND(LEN(Bang1!L224)&gt;0,Bang1!L224&gt;0,Bang1!$N224&gt;0),"x","")</f>
        <v/>
      </c>
      <c r="K232" s="165">
        <f t="shared" si="4"/>
        <v>0</v>
      </c>
    </row>
    <row r="233" spans="1:11" s="148" customFormat="1" ht="9.6" customHeight="1" x14ac:dyDescent="0.2">
      <c r="A233" s="164">
        <f>Bang1!A225</f>
        <v>219</v>
      </c>
      <c r="B233" s="165" t="str">
        <f>IF(AND(LEN(Bang1!D225)&gt;0,Bang1!D225&gt;0,Bang1!$N225&gt;0),"x","")</f>
        <v/>
      </c>
      <c r="C233" s="165" t="str">
        <f>IF(AND(LEN(Bang1!E225)&gt;0,Bang1!E225&gt;0,Bang1!$N225&gt;0),"x","")</f>
        <v/>
      </c>
      <c r="D233" s="165" t="str">
        <f>IF(AND(LEN(Bang1!F225)&gt;0,Bang1!F225&gt;0,Bang1!$N225&gt;0),"x","")</f>
        <v/>
      </c>
      <c r="E233" s="165" t="str">
        <f>IF(AND(LEN(Bang1!G225)&gt;0,Bang1!G225&gt;0,Bang1!$N225&gt;0),"x","")</f>
        <v/>
      </c>
      <c r="F233" s="165" t="str">
        <f>IF(AND(LEN(Bang1!H225)&gt;0,Bang1!H225&gt;0,Bang1!$N225&gt;0),"x","")</f>
        <v/>
      </c>
      <c r="G233" s="165" t="str">
        <f>IF(AND(LEN(Bang1!I225)&gt;0,Bang1!I225&gt;0,Bang1!$N225&gt;0),"x","")</f>
        <v/>
      </c>
      <c r="H233" s="165" t="str">
        <f>IF(AND(LEN(Bang1!J225)&gt;0,Bang1!J225&gt;0,Bang1!$N225&gt;0),"x","")</f>
        <v/>
      </c>
      <c r="I233" s="165" t="str">
        <f>IF(AND(LEN(Bang1!K225)&gt;0,Bang1!K225&gt;0,Bang1!$N225&gt;0),"x","")</f>
        <v/>
      </c>
      <c r="J233" s="165" t="str">
        <f>IF(AND(LEN(Bang1!L225)&gt;0,Bang1!L225&gt;0,Bang1!$N225&gt;0),"x","")</f>
        <v/>
      </c>
      <c r="K233" s="165">
        <f t="shared" si="4"/>
        <v>0</v>
      </c>
    </row>
    <row r="234" spans="1:11" s="148" customFormat="1" ht="9.6" customHeight="1" x14ac:dyDescent="0.2">
      <c r="A234" s="164">
        <f>Bang1!A226</f>
        <v>220</v>
      </c>
      <c r="B234" s="165" t="str">
        <f>IF(AND(LEN(Bang1!D226)&gt;0,Bang1!D226&gt;0,Bang1!$N226&gt;0),"x","")</f>
        <v/>
      </c>
      <c r="C234" s="165" t="str">
        <f>IF(AND(LEN(Bang1!E226)&gt;0,Bang1!E226&gt;0,Bang1!$N226&gt;0),"x","")</f>
        <v/>
      </c>
      <c r="D234" s="165" t="str">
        <f>IF(AND(LEN(Bang1!F226)&gt;0,Bang1!F226&gt;0,Bang1!$N226&gt;0),"x","")</f>
        <v/>
      </c>
      <c r="E234" s="165" t="str">
        <f>IF(AND(LEN(Bang1!G226)&gt;0,Bang1!G226&gt;0,Bang1!$N226&gt;0),"x","")</f>
        <v/>
      </c>
      <c r="F234" s="165" t="str">
        <f>IF(AND(LEN(Bang1!H226)&gt;0,Bang1!H226&gt;0,Bang1!$N226&gt;0),"x","")</f>
        <v/>
      </c>
      <c r="G234" s="165" t="str">
        <f>IF(AND(LEN(Bang1!I226)&gt;0,Bang1!I226&gt;0,Bang1!$N226&gt;0),"x","")</f>
        <v/>
      </c>
      <c r="H234" s="165" t="str">
        <f>IF(AND(LEN(Bang1!J226)&gt;0,Bang1!J226&gt;0,Bang1!$N226&gt;0),"x","")</f>
        <v/>
      </c>
      <c r="I234" s="165" t="str">
        <f>IF(AND(LEN(Bang1!K226)&gt;0,Bang1!K226&gt;0,Bang1!$N226&gt;0),"x","")</f>
        <v/>
      </c>
      <c r="J234" s="165" t="str">
        <f>IF(AND(LEN(Bang1!L226)&gt;0,Bang1!L226&gt;0,Bang1!$N226&gt;0),"x","")</f>
        <v/>
      </c>
      <c r="K234" s="165">
        <f t="shared" si="4"/>
        <v>0</v>
      </c>
    </row>
    <row r="235" spans="1:11" s="148" customFormat="1" ht="9.6" customHeight="1" x14ac:dyDescent="0.2">
      <c r="A235" s="164">
        <f>Bang1!A227</f>
        <v>221</v>
      </c>
      <c r="B235" s="165" t="str">
        <f>IF(AND(LEN(Bang1!D227)&gt;0,Bang1!D227&gt;0,Bang1!$N227&gt;0),"x","")</f>
        <v/>
      </c>
      <c r="C235" s="165" t="str">
        <f>IF(AND(LEN(Bang1!E227)&gt;0,Bang1!E227&gt;0,Bang1!$N227&gt;0),"x","")</f>
        <v/>
      </c>
      <c r="D235" s="165" t="str">
        <f>IF(AND(LEN(Bang1!F227)&gt;0,Bang1!F227&gt;0,Bang1!$N227&gt;0),"x","")</f>
        <v/>
      </c>
      <c r="E235" s="165" t="str">
        <f>IF(AND(LEN(Bang1!G227)&gt;0,Bang1!G227&gt;0,Bang1!$N227&gt;0),"x","")</f>
        <v/>
      </c>
      <c r="F235" s="165" t="str">
        <f>IF(AND(LEN(Bang1!H227)&gt;0,Bang1!H227&gt;0,Bang1!$N227&gt;0),"x","")</f>
        <v/>
      </c>
      <c r="G235" s="165" t="str">
        <f>IF(AND(LEN(Bang1!I227)&gt;0,Bang1!I227&gt;0,Bang1!$N227&gt;0),"x","")</f>
        <v/>
      </c>
      <c r="H235" s="165" t="str">
        <f>IF(AND(LEN(Bang1!J227)&gt;0,Bang1!J227&gt;0,Bang1!$N227&gt;0),"x","")</f>
        <v/>
      </c>
      <c r="I235" s="165" t="str">
        <f>IF(AND(LEN(Bang1!K227)&gt;0,Bang1!K227&gt;0,Bang1!$N227&gt;0),"x","")</f>
        <v/>
      </c>
      <c r="J235" s="165" t="str">
        <f>IF(AND(LEN(Bang1!L227)&gt;0,Bang1!L227&gt;0,Bang1!$N227&gt;0),"x","")</f>
        <v/>
      </c>
      <c r="K235" s="165">
        <f t="shared" si="4"/>
        <v>0</v>
      </c>
    </row>
    <row r="236" spans="1:11" s="148" customFormat="1" ht="9.6" customHeight="1" x14ac:dyDescent="0.2">
      <c r="A236" s="164">
        <f>Bang1!A228</f>
        <v>222</v>
      </c>
      <c r="B236" s="165" t="str">
        <f>IF(AND(LEN(Bang1!D228)&gt;0,Bang1!D228&gt;0,Bang1!$N228&gt;0),"x","")</f>
        <v/>
      </c>
      <c r="C236" s="165" t="str">
        <f>IF(AND(LEN(Bang1!E228)&gt;0,Bang1!E228&gt;0,Bang1!$N228&gt;0),"x","")</f>
        <v/>
      </c>
      <c r="D236" s="165" t="str">
        <f>IF(AND(LEN(Bang1!F228)&gt;0,Bang1!F228&gt;0,Bang1!$N228&gt;0),"x","")</f>
        <v/>
      </c>
      <c r="E236" s="165" t="str">
        <f>IF(AND(LEN(Bang1!G228)&gt;0,Bang1!G228&gt;0,Bang1!$N228&gt;0),"x","")</f>
        <v/>
      </c>
      <c r="F236" s="165" t="str">
        <f>IF(AND(LEN(Bang1!H228)&gt;0,Bang1!H228&gt;0,Bang1!$N228&gt;0),"x","")</f>
        <v/>
      </c>
      <c r="G236" s="165" t="str">
        <f>IF(AND(LEN(Bang1!I228)&gt;0,Bang1!I228&gt;0,Bang1!$N228&gt;0),"x","")</f>
        <v/>
      </c>
      <c r="H236" s="165" t="str">
        <f>IF(AND(LEN(Bang1!J228)&gt;0,Bang1!J228&gt;0,Bang1!$N228&gt;0),"x","")</f>
        <v/>
      </c>
      <c r="I236" s="165" t="str">
        <f>IF(AND(LEN(Bang1!K228)&gt;0,Bang1!K228&gt;0,Bang1!$N228&gt;0),"x","")</f>
        <v/>
      </c>
      <c r="J236" s="165" t="str">
        <f>IF(AND(LEN(Bang1!L228)&gt;0,Bang1!L228&gt;0,Bang1!$N228&gt;0),"x","")</f>
        <v/>
      </c>
      <c r="K236" s="165">
        <f t="shared" si="4"/>
        <v>0</v>
      </c>
    </row>
    <row r="237" spans="1:11" s="148" customFormat="1" ht="9.6" customHeight="1" x14ac:dyDescent="0.2">
      <c r="A237" s="164">
        <f>Bang1!A229</f>
        <v>223</v>
      </c>
      <c r="B237" s="165" t="str">
        <f>IF(AND(LEN(Bang1!D229)&gt;0,Bang1!D229&gt;0,Bang1!$N229&gt;0),"x","")</f>
        <v/>
      </c>
      <c r="C237" s="165" t="str">
        <f>IF(AND(LEN(Bang1!E229)&gt;0,Bang1!E229&gt;0,Bang1!$N229&gt;0),"x","")</f>
        <v/>
      </c>
      <c r="D237" s="165" t="str">
        <f>IF(AND(LEN(Bang1!F229)&gt;0,Bang1!F229&gt;0,Bang1!$N229&gt;0),"x","")</f>
        <v/>
      </c>
      <c r="E237" s="165" t="str">
        <f>IF(AND(LEN(Bang1!G229)&gt;0,Bang1!G229&gt;0,Bang1!$N229&gt;0),"x","")</f>
        <v/>
      </c>
      <c r="F237" s="165" t="str">
        <f>IF(AND(LEN(Bang1!H229)&gt;0,Bang1!H229&gt;0,Bang1!$N229&gt;0),"x","")</f>
        <v/>
      </c>
      <c r="G237" s="165" t="str">
        <f>IF(AND(LEN(Bang1!I229)&gt;0,Bang1!I229&gt;0,Bang1!$N229&gt;0),"x","")</f>
        <v/>
      </c>
      <c r="H237" s="165" t="str">
        <f>IF(AND(LEN(Bang1!J229)&gt;0,Bang1!J229&gt;0,Bang1!$N229&gt;0),"x","")</f>
        <v/>
      </c>
      <c r="I237" s="165" t="str">
        <f>IF(AND(LEN(Bang1!K229)&gt;0,Bang1!K229&gt;0,Bang1!$N229&gt;0),"x","")</f>
        <v/>
      </c>
      <c r="J237" s="165" t="str">
        <f>IF(AND(LEN(Bang1!L229)&gt;0,Bang1!L229&gt;0,Bang1!$N229&gt;0),"x","")</f>
        <v/>
      </c>
      <c r="K237" s="165">
        <f t="shared" si="4"/>
        <v>0</v>
      </c>
    </row>
    <row r="238" spans="1:11" s="148" customFormat="1" ht="9.6" customHeight="1" x14ac:dyDescent="0.2">
      <c r="A238" s="164">
        <f>Bang1!A230</f>
        <v>224</v>
      </c>
      <c r="B238" s="165" t="str">
        <f>IF(AND(LEN(Bang1!D230)&gt;0,Bang1!D230&gt;0,Bang1!$N230&gt;0),"x","")</f>
        <v/>
      </c>
      <c r="C238" s="165" t="str">
        <f>IF(AND(LEN(Bang1!E230)&gt;0,Bang1!E230&gt;0,Bang1!$N230&gt;0),"x","")</f>
        <v/>
      </c>
      <c r="D238" s="165" t="str">
        <f>IF(AND(LEN(Bang1!F230)&gt;0,Bang1!F230&gt;0,Bang1!$N230&gt;0),"x","")</f>
        <v/>
      </c>
      <c r="E238" s="165" t="str">
        <f>IF(AND(LEN(Bang1!G230)&gt;0,Bang1!G230&gt;0,Bang1!$N230&gt;0),"x","")</f>
        <v/>
      </c>
      <c r="F238" s="165" t="str">
        <f>IF(AND(LEN(Bang1!H230)&gt;0,Bang1!H230&gt;0,Bang1!$N230&gt;0),"x","")</f>
        <v/>
      </c>
      <c r="G238" s="165" t="str">
        <f>IF(AND(LEN(Bang1!I230)&gt;0,Bang1!I230&gt;0,Bang1!$N230&gt;0),"x","")</f>
        <v/>
      </c>
      <c r="H238" s="165" t="str">
        <f>IF(AND(LEN(Bang1!J230)&gt;0,Bang1!J230&gt;0,Bang1!$N230&gt;0),"x","")</f>
        <v/>
      </c>
      <c r="I238" s="165" t="str">
        <f>IF(AND(LEN(Bang1!K230)&gt;0,Bang1!K230&gt;0,Bang1!$N230&gt;0),"x","")</f>
        <v/>
      </c>
      <c r="J238" s="165" t="str">
        <f>IF(AND(LEN(Bang1!L230)&gt;0,Bang1!L230&gt;0,Bang1!$N230&gt;0),"x","")</f>
        <v/>
      </c>
      <c r="K238" s="165">
        <f t="shared" si="4"/>
        <v>0</v>
      </c>
    </row>
    <row r="239" spans="1:11" s="148" customFormat="1" ht="9.6" customHeight="1" x14ac:dyDescent="0.2">
      <c r="A239" s="164">
        <f>Bang1!A231</f>
        <v>225</v>
      </c>
      <c r="B239" s="165" t="str">
        <f>IF(AND(LEN(Bang1!D231)&gt;0,Bang1!D231&gt;0,Bang1!$N231&gt;0),"x","")</f>
        <v/>
      </c>
      <c r="C239" s="165" t="str">
        <f>IF(AND(LEN(Bang1!E231)&gt;0,Bang1!E231&gt;0,Bang1!$N231&gt;0),"x","")</f>
        <v/>
      </c>
      <c r="D239" s="165" t="str">
        <f>IF(AND(LEN(Bang1!F231)&gt;0,Bang1!F231&gt;0,Bang1!$N231&gt;0),"x","")</f>
        <v/>
      </c>
      <c r="E239" s="165" t="str">
        <f>IF(AND(LEN(Bang1!G231)&gt;0,Bang1!G231&gt;0,Bang1!$N231&gt;0),"x","")</f>
        <v/>
      </c>
      <c r="F239" s="165" t="str">
        <f>IF(AND(LEN(Bang1!H231)&gt;0,Bang1!H231&gt;0,Bang1!$N231&gt;0),"x","")</f>
        <v/>
      </c>
      <c r="G239" s="165" t="str">
        <f>IF(AND(LEN(Bang1!I231)&gt;0,Bang1!I231&gt;0,Bang1!$N231&gt;0),"x","")</f>
        <v/>
      </c>
      <c r="H239" s="165" t="str">
        <f>IF(AND(LEN(Bang1!J231)&gt;0,Bang1!J231&gt;0,Bang1!$N231&gt;0),"x","")</f>
        <v/>
      </c>
      <c r="I239" s="165" t="str">
        <f>IF(AND(LEN(Bang1!K231)&gt;0,Bang1!K231&gt;0,Bang1!$N231&gt;0),"x","")</f>
        <v/>
      </c>
      <c r="J239" s="165" t="str">
        <f>IF(AND(LEN(Bang1!L231)&gt;0,Bang1!L231&gt;0,Bang1!$N231&gt;0),"x","")</f>
        <v/>
      </c>
      <c r="K239" s="165">
        <f t="shared" si="4"/>
        <v>0</v>
      </c>
    </row>
    <row r="240" spans="1:11" s="148" customFormat="1" ht="9.6" customHeight="1" x14ac:dyDescent="0.2">
      <c r="A240" s="164">
        <f>Bang1!A232</f>
        <v>226</v>
      </c>
      <c r="B240" s="165" t="str">
        <f>IF(AND(LEN(Bang1!D232)&gt;0,Bang1!D232&gt;0,Bang1!$N232&gt;0),"x","")</f>
        <v/>
      </c>
      <c r="C240" s="165" t="str">
        <f>IF(AND(LEN(Bang1!E232)&gt;0,Bang1!E232&gt;0,Bang1!$N232&gt;0),"x","")</f>
        <v/>
      </c>
      <c r="D240" s="165" t="str">
        <f>IF(AND(LEN(Bang1!F232)&gt;0,Bang1!F232&gt;0,Bang1!$N232&gt;0),"x","")</f>
        <v/>
      </c>
      <c r="E240" s="165" t="str">
        <f>IF(AND(LEN(Bang1!G232)&gt;0,Bang1!G232&gt;0,Bang1!$N232&gt;0),"x","")</f>
        <v/>
      </c>
      <c r="F240" s="165" t="str">
        <f>IF(AND(LEN(Bang1!H232)&gt;0,Bang1!H232&gt;0,Bang1!$N232&gt;0),"x","")</f>
        <v/>
      </c>
      <c r="G240" s="165" t="str">
        <f>IF(AND(LEN(Bang1!I232)&gt;0,Bang1!I232&gt;0,Bang1!$N232&gt;0),"x","")</f>
        <v/>
      </c>
      <c r="H240" s="165" t="str">
        <f>IF(AND(LEN(Bang1!J232)&gt;0,Bang1!J232&gt;0,Bang1!$N232&gt;0),"x","")</f>
        <v/>
      </c>
      <c r="I240" s="165" t="str">
        <f>IF(AND(LEN(Bang1!K232)&gt;0,Bang1!K232&gt;0,Bang1!$N232&gt;0),"x","")</f>
        <v/>
      </c>
      <c r="J240" s="165" t="str">
        <f>IF(AND(LEN(Bang1!L232)&gt;0,Bang1!L232&gt;0,Bang1!$N232&gt;0),"x","")</f>
        <v/>
      </c>
      <c r="K240" s="165">
        <f t="shared" si="4"/>
        <v>0</v>
      </c>
    </row>
    <row r="241" spans="1:11" s="148" customFormat="1" ht="9.6" customHeight="1" x14ac:dyDescent="0.2">
      <c r="A241" s="164">
        <f>Bang1!A233</f>
        <v>227</v>
      </c>
      <c r="B241" s="165" t="str">
        <f>IF(AND(LEN(Bang1!D233)&gt;0,Bang1!D233&gt;0,Bang1!$N233&gt;0),"x","")</f>
        <v/>
      </c>
      <c r="C241" s="165" t="str">
        <f>IF(AND(LEN(Bang1!E233)&gt;0,Bang1!E233&gt;0,Bang1!$N233&gt;0),"x","")</f>
        <v/>
      </c>
      <c r="D241" s="165" t="str">
        <f>IF(AND(LEN(Bang1!F233)&gt;0,Bang1!F233&gt;0,Bang1!$N233&gt;0),"x","")</f>
        <v/>
      </c>
      <c r="E241" s="165" t="str">
        <f>IF(AND(LEN(Bang1!G233)&gt;0,Bang1!G233&gt;0,Bang1!$N233&gt;0),"x","")</f>
        <v/>
      </c>
      <c r="F241" s="165" t="str">
        <f>IF(AND(LEN(Bang1!H233)&gt;0,Bang1!H233&gt;0,Bang1!$N233&gt;0),"x","")</f>
        <v/>
      </c>
      <c r="G241" s="165" t="str">
        <f>IF(AND(LEN(Bang1!I233)&gt;0,Bang1!I233&gt;0,Bang1!$N233&gt;0),"x","")</f>
        <v/>
      </c>
      <c r="H241" s="165" t="str">
        <f>IF(AND(LEN(Bang1!J233)&gt;0,Bang1!J233&gt;0,Bang1!$N233&gt;0),"x","")</f>
        <v/>
      </c>
      <c r="I241" s="165" t="str">
        <f>IF(AND(LEN(Bang1!K233)&gt;0,Bang1!K233&gt;0,Bang1!$N233&gt;0),"x","")</f>
        <v/>
      </c>
      <c r="J241" s="165" t="str">
        <f>IF(AND(LEN(Bang1!L233)&gt;0,Bang1!L233&gt;0,Bang1!$N233&gt;0),"x","")</f>
        <v/>
      </c>
      <c r="K241" s="165">
        <f t="shared" si="4"/>
        <v>0</v>
      </c>
    </row>
    <row r="242" spans="1:11" s="148" customFormat="1" ht="9.6" customHeight="1" x14ac:dyDescent="0.2">
      <c r="A242" s="166">
        <f>Bang1!$A$233+Bang2!A6</f>
        <v>228</v>
      </c>
      <c r="B242" s="167" t="str">
        <f>IF(AND(LEN(Bang2!D6)&gt;0,Bang2!D6&gt;0,Bang2!$N6&gt;0),"x","")</f>
        <v/>
      </c>
      <c r="C242" s="167" t="str">
        <f>IF(AND(LEN(Bang2!E6)&gt;0,Bang2!E6&gt;0,Bang2!$N6&gt;0),"x","")</f>
        <v/>
      </c>
      <c r="D242" s="167" t="str">
        <f>IF(AND(LEN(Bang2!F6)&gt;0,Bang2!F6&gt;0,Bang2!$N6&gt;0),"x","")</f>
        <v/>
      </c>
      <c r="E242" s="167" t="str">
        <f>IF(AND(LEN(Bang2!G6)&gt;0,Bang2!G6&gt;0,Bang2!$N6&gt;0),"x","")</f>
        <v/>
      </c>
      <c r="F242" s="167" t="str">
        <f>IF(AND(LEN(Bang2!H6)&gt;0,Bang2!H6&gt;0,Bang2!$N6&gt;0),"x","")</f>
        <v/>
      </c>
      <c r="G242" s="167" t="str">
        <f>IF(AND(LEN(Bang2!I6)&gt;0,Bang2!I6&gt;0,Bang2!$N6&gt;0),"x","")</f>
        <v/>
      </c>
      <c r="H242" s="167" t="str">
        <f>IF(AND(LEN(Bang2!J6)&gt;0,Bang2!J6&gt;0,Bang2!$N6&gt;0),"x","")</f>
        <v/>
      </c>
      <c r="I242" s="167" t="str">
        <f>IF(AND(LEN(Bang2!K6)&gt;0,Bang2!K6&gt;0,Bang2!$N6&gt;0),"x","")</f>
        <v/>
      </c>
      <c r="J242" s="167" t="str">
        <f>IF(AND(LEN(Bang2!L6)&gt;0,Bang2!L6&gt;0,Bang2!$N6&gt;0),"x","")</f>
        <v/>
      </c>
      <c r="K242" s="167">
        <f>COUNTIF(B242:J242,"x")</f>
        <v>0</v>
      </c>
    </row>
    <row r="243" spans="1:11" s="148" customFormat="1" ht="9.6" customHeight="1" x14ac:dyDescent="0.2">
      <c r="A243" s="164">
        <f>$A$242+Bang2!A6</f>
        <v>229</v>
      </c>
      <c r="B243" s="168" t="str">
        <f>IF(AND(LEN(Bang2!D7)&gt;0,Bang2!D7&gt;0,Bang2!$N7&gt;0),"x","")</f>
        <v/>
      </c>
      <c r="C243" s="168" t="str">
        <f>IF(AND(LEN(Bang2!E7)&gt;0,Bang2!E7&gt;0,Bang2!$N7&gt;0),"x","")</f>
        <v/>
      </c>
      <c r="D243" s="168" t="str">
        <f>IF(AND(LEN(Bang2!F7)&gt;0,Bang2!F7&gt;0,Bang2!$N7&gt;0),"x","")</f>
        <v/>
      </c>
      <c r="E243" s="168" t="str">
        <f>IF(AND(LEN(Bang2!G7)&gt;0,Bang2!G7&gt;0,Bang2!$N7&gt;0),"x","")</f>
        <v/>
      </c>
      <c r="F243" s="168" t="str">
        <f>IF(AND(LEN(Bang2!H7)&gt;0,Bang2!H7&gt;0,Bang2!$N7&gt;0),"x","")</f>
        <v/>
      </c>
      <c r="G243" s="168" t="str">
        <f>IF(AND(LEN(Bang2!I7)&gt;0,Bang2!I7&gt;0,Bang2!$N7&gt;0),"x","")</f>
        <v/>
      </c>
      <c r="H243" s="168" t="str">
        <f>IF(AND(LEN(Bang2!J7)&gt;0,Bang2!J7&gt;0,Bang2!$N7&gt;0),"x","")</f>
        <v/>
      </c>
      <c r="I243" s="168" t="str">
        <f>IF(AND(LEN(Bang2!K7)&gt;0,Bang2!K7&gt;0,Bang2!$N7&gt;0),"x","")</f>
        <v/>
      </c>
      <c r="J243" s="168" t="str">
        <f>IF(AND(LEN(Bang2!L7)&gt;0,Bang2!L7&gt;0,Bang2!$N7&gt;0),"x","")</f>
        <v/>
      </c>
      <c r="K243" s="168">
        <f>COUNTIF(B243:J243,"x")</f>
        <v>0</v>
      </c>
    </row>
    <row r="244" spans="1:11" s="148" customFormat="1" ht="9.6" customHeight="1" x14ac:dyDescent="0.2">
      <c r="A244" s="164">
        <f>$A$242+Bang2!A7</f>
        <v>230</v>
      </c>
      <c r="B244" s="168" t="str">
        <f>IF(AND(LEN(Bang2!D8)&gt;0,Bang2!D8&gt;0,Bang2!$N8&gt;0),"x","")</f>
        <v/>
      </c>
      <c r="C244" s="168" t="str">
        <f>IF(AND(LEN(Bang2!E8)&gt;0,Bang2!E8&gt;0,Bang2!$N8&gt;0),"x","")</f>
        <v/>
      </c>
      <c r="D244" s="168" t="str">
        <f>IF(AND(LEN(Bang2!F8)&gt;0,Bang2!F8&gt;0,Bang2!$N8&gt;0),"x","")</f>
        <v/>
      </c>
      <c r="E244" s="168" t="str">
        <f>IF(AND(LEN(Bang2!G8)&gt;0,Bang2!G8&gt;0,Bang2!$N8&gt;0),"x","")</f>
        <v/>
      </c>
      <c r="F244" s="168" t="str">
        <f>IF(AND(LEN(Bang2!H8)&gt;0,Bang2!H8&gt;0,Bang2!$N8&gt;0),"x","")</f>
        <v/>
      </c>
      <c r="G244" s="168" t="str">
        <f>IF(AND(LEN(Bang2!I8)&gt;0,Bang2!I8&gt;0,Bang2!$N8&gt;0),"x","")</f>
        <v/>
      </c>
      <c r="H244" s="168" t="str">
        <f>IF(AND(LEN(Bang2!J8)&gt;0,Bang2!J8&gt;0,Bang2!$N8&gt;0),"x","")</f>
        <v/>
      </c>
      <c r="I244" s="168" t="str">
        <f>IF(AND(LEN(Bang2!K8)&gt;0,Bang2!K8&gt;0,Bang2!$N8&gt;0),"x","")</f>
        <v/>
      </c>
      <c r="J244" s="168" t="str">
        <f>IF(AND(LEN(Bang2!L8)&gt;0,Bang2!L8&gt;0,Bang2!$N8&gt;0),"x","")</f>
        <v/>
      </c>
      <c r="K244" s="168">
        <f t="shared" ref="K244:K255" si="5">COUNTIF(B244:J244,"x")</f>
        <v>0</v>
      </c>
    </row>
    <row r="245" spans="1:11" s="148" customFormat="1" ht="9.6" customHeight="1" x14ac:dyDescent="0.2">
      <c r="A245" s="164">
        <f>$A$242+Bang2!A8</f>
        <v>231</v>
      </c>
      <c r="B245" s="168" t="str">
        <f>IF(AND(LEN(Bang2!D9)&gt;0,Bang2!D9&gt;0,Bang2!$N9&gt;0),"x","")</f>
        <v/>
      </c>
      <c r="C245" s="168" t="str">
        <f>IF(AND(LEN(Bang2!E9)&gt;0,Bang2!E9&gt;0,Bang2!$N9&gt;0),"x","")</f>
        <v/>
      </c>
      <c r="D245" s="168" t="str">
        <f>IF(AND(LEN(Bang2!F9)&gt;0,Bang2!F9&gt;0,Bang2!$N9&gt;0),"x","")</f>
        <v/>
      </c>
      <c r="E245" s="168" t="str">
        <f>IF(AND(LEN(Bang2!G9)&gt;0,Bang2!G9&gt;0,Bang2!$N9&gt;0),"x","")</f>
        <v/>
      </c>
      <c r="F245" s="168" t="str">
        <f>IF(AND(LEN(Bang2!H9)&gt;0,Bang2!H9&gt;0,Bang2!$N9&gt;0),"x","")</f>
        <v/>
      </c>
      <c r="G245" s="168" t="str">
        <f>IF(AND(LEN(Bang2!I9)&gt;0,Bang2!I9&gt;0,Bang2!$N9&gt;0),"x","")</f>
        <v/>
      </c>
      <c r="H245" s="168" t="str">
        <f>IF(AND(LEN(Bang2!J9)&gt;0,Bang2!J9&gt;0,Bang2!$N9&gt;0),"x","")</f>
        <v/>
      </c>
      <c r="I245" s="168" t="str">
        <f>IF(AND(LEN(Bang2!K9)&gt;0,Bang2!K9&gt;0,Bang2!$N9&gt;0),"x","")</f>
        <v/>
      </c>
      <c r="J245" s="168" t="str">
        <f>IF(AND(LEN(Bang2!L9)&gt;0,Bang2!L9&gt;0,Bang2!$N9&gt;0),"x","")</f>
        <v/>
      </c>
      <c r="K245" s="168">
        <f t="shared" si="5"/>
        <v>0</v>
      </c>
    </row>
    <row r="246" spans="1:11" s="148" customFormat="1" ht="9.6" customHeight="1" x14ac:dyDescent="0.2">
      <c r="A246" s="164">
        <f>$A$242+Bang2!A9</f>
        <v>232</v>
      </c>
      <c r="B246" s="168" t="str">
        <f>IF(AND(LEN(Bang2!D10)&gt;0,Bang2!D10&gt;0,Bang2!$N10&gt;0),"x","")</f>
        <v/>
      </c>
      <c r="C246" s="168" t="str">
        <f>IF(AND(LEN(Bang2!E10)&gt;0,Bang2!E10&gt;0,Bang2!$N10&gt;0),"x","")</f>
        <v/>
      </c>
      <c r="D246" s="168" t="str">
        <f>IF(AND(LEN(Bang2!F10)&gt;0,Bang2!F10&gt;0,Bang2!$N10&gt;0),"x","")</f>
        <v/>
      </c>
      <c r="E246" s="168" t="str">
        <f>IF(AND(LEN(Bang2!G10)&gt;0,Bang2!G10&gt;0,Bang2!$N10&gt;0),"x","")</f>
        <v/>
      </c>
      <c r="F246" s="168" t="str">
        <f>IF(AND(LEN(Bang2!H10)&gt;0,Bang2!H10&gt;0,Bang2!$N10&gt;0),"x","")</f>
        <v/>
      </c>
      <c r="G246" s="168" t="str">
        <f>IF(AND(LEN(Bang2!I10)&gt;0,Bang2!I10&gt;0,Bang2!$N10&gt;0),"x","")</f>
        <v/>
      </c>
      <c r="H246" s="168" t="str">
        <f>IF(AND(LEN(Bang2!J10)&gt;0,Bang2!J10&gt;0,Bang2!$N10&gt;0),"x","")</f>
        <v/>
      </c>
      <c r="I246" s="168" t="str">
        <f>IF(AND(LEN(Bang2!K10)&gt;0,Bang2!K10&gt;0,Bang2!$N10&gt;0),"x","")</f>
        <v/>
      </c>
      <c r="J246" s="168" t="str">
        <f>IF(AND(LEN(Bang2!L10)&gt;0,Bang2!L10&gt;0,Bang2!$N10&gt;0),"x","")</f>
        <v/>
      </c>
      <c r="K246" s="168">
        <f t="shared" si="5"/>
        <v>0</v>
      </c>
    </row>
    <row r="247" spans="1:11" s="148" customFormat="1" ht="9.6" customHeight="1" x14ac:dyDescent="0.2">
      <c r="A247" s="164">
        <f>$A$242+Bang2!A10</f>
        <v>233</v>
      </c>
      <c r="B247" s="168" t="str">
        <f>IF(AND(LEN(Bang2!D11)&gt;0,Bang2!D11&gt;0,Bang2!$N11&gt;0),"x","")</f>
        <v/>
      </c>
      <c r="C247" s="168" t="str">
        <f>IF(AND(LEN(Bang2!E11)&gt;0,Bang2!E11&gt;0,Bang2!$N11&gt;0),"x","")</f>
        <v/>
      </c>
      <c r="D247" s="168" t="str">
        <f>IF(AND(LEN(Bang2!F11)&gt;0,Bang2!F11&gt;0,Bang2!$N11&gt;0),"x","")</f>
        <v/>
      </c>
      <c r="E247" s="168" t="str">
        <f>IF(AND(LEN(Bang2!G11)&gt;0,Bang2!G11&gt;0,Bang2!$N11&gt;0),"x","")</f>
        <v/>
      </c>
      <c r="F247" s="168" t="str">
        <f>IF(AND(LEN(Bang2!H11)&gt;0,Bang2!H11&gt;0,Bang2!$N11&gt;0),"x","")</f>
        <v/>
      </c>
      <c r="G247" s="168" t="str">
        <f>IF(AND(LEN(Bang2!I11)&gt;0,Bang2!I11&gt;0,Bang2!$N11&gt;0),"x","")</f>
        <v/>
      </c>
      <c r="H247" s="168" t="str">
        <f>IF(AND(LEN(Bang2!J11)&gt;0,Bang2!J11&gt;0,Bang2!$N11&gt;0),"x","")</f>
        <v/>
      </c>
      <c r="I247" s="168" t="str">
        <f>IF(AND(LEN(Bang2!K11)&gt;0,Bang2!K11&gt;0,Bang2!$N11&gt;0),"x","")</f>
        <v/>
      </c>
      <c r="J247" s="168" t="str">
        <f>IF(AND(LEN(Bang2!L11)&gt;0,Bang2!L11&gt;0,Bang2!$N11&gt;0),"x","")</f>
        <v/>
      </c>
      <c r="K247" s="168">
        <f t="shared" si="5"/>
        <v>0</v>
      </c>
    </row>
    <row r="248" spans="1:11" s="148" customFormat="1" ht="9.6" customHeight="1" x14ac:dyDescent="0.2">
      <c r="A248" s="164">
        <f>$A$242+Bang2!A11</f>
        <v>234</v>
      </c>
      <c r="B248" s="168" t="str">
        <f>IF(AND(LEN(Bang2!D12)&gt;0,Bang2!D12&gt;0,Bang2!$N12&gt;0),"x","")</f>
        <v/>
      </c>
      <c r="C248" s="168" t="str">
        <f>IF(AND(LEN(Bang2!E12)&gt;0,Bang2!E12&gt;0,Bang2!$N12&gt;0),"x","")</f>
        <v/>
      </c>
      <c r="D248" s="168" t="str">
        <f>IF(AND(LEN(Bang2!F12)&gt;0,Bang2!F12&gt;0,Bang2!$N12&gt;0),"x","")</f>
        <v/>
      </c>
      <c r="E248" s="168" t="str">
        <f>IF(AND(LEN(Bang2!G12)&gt;0,Bang2!G12&gt;0,Bang2!$N12&gt;0),"x","")</f>
        <v/>
      </c>
      <c r="F248" s="168" t="str">
        <f>IF(AND(LEN(Bang2!H12)&gt;0,Bang2!H12&gt;0,Bang2!$N12&gt;0),"x","")</f>
        <v/>
      </c>
      <c r="G248" s="168" t="str">
        <f>IF(AND(LEN(Bang2!I12)&gt;0,Bang2!I12&gt;0,Bang2!$N12&gt;0),"x","")</f>
        <v/>
      </c>
      <c r="H248" s="168" t="str">
        <f>IF(AND(LEN(Bang2!J12)&gt;0,Bang2!J12&gt;0,Bang2!$N12&gt;0),"x","")</f>
        <v/>
      </c>
      <c r="I248" s="168" t="str">
        <f>IF(AND(LEN(Bang2!K12)&gt;0,Bang2!K12&gt;0,Bang2!$N12&gt;0),"x","")</f>
        <v/>
      </c>
      <c r="J248" s="168" t="str">
        <f>IF(AND(LEN(Bang2!L12)&gt;0,Bang2!L12&gt;0,Bang2!$N12&gt;0),"x","")</f>
        <v/>
      </c>
      <c r="K248" s="168">
        <f t="shared" si="5"/>
        <v>0</v>
      </c>
    </row>
    <row r="249" spans="1:11" s="148" customFormat="1" ht="9.6" customHeight="1" x14ac:dyDescent="0.2">
      <c r="A249" s="164">
        <f>$A$242+Bang2!A12</f>
        <v>235</v>
      </c>
      <c r="B249" s="168" t="str">
        <f>IF(AND(LEN(Bang2!D13)&gt;0,Bang2!D13&gt;0,Bang2!$N13&gt;0),"x","")</f>
        <v/>
      </c>
      <c r="C249" s="168" t="str">
        <f>IF(AND(LEN(Bang2!E13)&gt;0,Bang2!E13&gt;0,Bang2!$N13&gt;0),"x","")</f>
        <v/>
      </c>
      <c r="D249" s="168" t="str">
        <f>IF(AND(LEN(Bang2!F13)&gt;0,Bang2!F13&gt;0,Bang2!$N13&gt;0),"x","")</f>
        <v/>
      </c>
      <c r="E249" s="168" t="str">
        <f>IF(AND(LEN(Bang2!G13)&gt;0,Bang2!G13&gt;0,Bang2!$N13&gt;0),"x","")</f>
        <v/>
      </c>
      <c r="F249" s="168" t="str">
        <f>IF(AND(LEN(Bang2!H13)&gt;0,Bang2!H13&gt;0,Bang2!$N13&gt;0),"x","")</f>
        <v/>
      </c>
      <c r="G249" s="168" t="str">
        <f>IF(AND(LEN(Bang2!I13)&gt;0,Bang2!I13&gt;0,Bang2!$N13&gt;0),"x","")</f>
        <v/>
      </c>
      <c r="H249" s="168" t="str">
        <f>IF(AND(LEN(Bang2!J13)&gt;0,Bang2!J13&gt;0,Bang2!$N13&gt;0),"x","")</f>
        <v/>
      </c>
      <c r="I249" s="168" t="str">
        <f>IF(AND(LEN(Bang2!K13)&gt;0,Bang2!K13&gt;0,Bang2!$N13&gt;0),"x","")</f>
        <v/>
      </c>
      <c r="J249" s="168" t="str">
        <f>IF(AND(LEN(Bang2!L13)&gt;0,Bang2!L13&gt;0,Bang2!$N13&gt;0),"x","")</f>
        <v/>
      </c>
      <c r="K249" s="168">
        <f t="shared" si="5"/>
        <v>0</v>
      </c>
    </row>
    <row r="250" spans="1:11" s="148" customFormat="1" ht="9.6" customHeight="1" x14ac:dyDescent="0.2">
      <c r="A250" s="164">
        <f>$A$242+Bang2!A13</f>
        <v>236</v>
      </c>
      <c r="B250" s="168" t="str">
        <f>IF(AND(LEN(Bang2!D14)&gt;0,Bang2!D14&gt;0,Bang2!$N14&gt;0),"x","")</f>
        <v/>
      </c>
      <c r="C250" s="168" t="str">
        <f>IF(AND(LEN(Bang2!E14)&gt;0,Bang2!E14&gt;0,Bang2!$N14&gt;0),"x","")</f>
        <v/>
      </c>
      <c r="D250" s="168" t="str">
        <f>IF(AND(LEN(Bang2!F14)&gt;0,Bang2!F14&gt;0,Bang2!$N14&gt;0),"x","")</f>
        <v/>
      </c>
      <c r="E250" s="168" t="str">
        <f>IF(AND(LEN(Bang2!G14)&gt;0,Bang2!G14&gt;0,Bang2!$N14&gt;0),"x","")</f>
        <v/>
      </c>
      <c r="F250" s="168" t="str">
        <f>IF(AND(LEN(Bang2!H14)&gt;0,Bang2!H14&gt;0,Bang2!$N14&gt;0),"x","")</f>
        <v/>
      </c>
      <c r="G250" s="168" t="str">
        <f>IF(AND(LEN(Bang2!I14)&gt;0,Bang2!I14&gt;0,Bang2!$N14&gt;0),"x","")</f>
        <v/>
      </c>
      <c r="H250" s="168" t="str">
        <f>IF(AND(LEN(Bang2!J14)&gt;0,Bang2!J14&gt;0,Bang2!$N14&gt;0),"x","")</f>
        <v/>
      </c>
      <c r="I250" s="168" t="str">
        <f>IF(AND(LEN(Bang2!K14)&gt;0,Bang2!K14&gt;0,Bang2!$N14&gt;0),"x","")</f>
        <v/>
      </c>
      <c r="J250" s="168" t="str">
        <f>IF(AND(LEN(Bang2!L14)&gt;0,Bang2!L14&gt;0,Bang2!$N14&gt;0),"x","")</f>
        <v/>
      </c>
      <c r="K250" s="168">
        <f t="shared" si="5"/>
        <v>0</v>
      </c>
    </row>
    <row r="251" spans="1:11" s="148" customFormat="1" ht="9.6" customHeight="1" x14ac:dyDescent="0.2">
      <c r="A251" s="164">
        <f>$A$242+Bang2!A14</f>
        <v>237</v>
      </c>
      <c r="B251" s="168" t="str">
        <f>IF(AND(LEN(Bang2!D15)&gt;0,Bang2!D15&gt;0,Bang2!$N15&gt;0),"x","")</f>
        <v/>
      </c>
      <c r="C251" s="168" t="str">
        <f>IF(AND(LEN(Bang2!E15)&gt;0,Bang2!E15&gt;0,Bang2!$N15&gt;0),"x","")</f>
        <v/>
      </c>
      <c r="D251" s="168" t="str">
        <f>IF(AND(LEN(Bang2!F15)&gt;0,Bang2!F15&gt;0,Bang2!$N15&gt;0),"x","")</f>
        <v/>
      </c>
      <c r="E251" s="168" t="str">
        <f>IF(AND(LEN(Bang2!G15)&gt;0,Bang2!G15&gt;0,Bang2!$N15&gt;0),"x","")</f>
        <v/>
      </c>
      <c r="F251" s="168" t="str">
        <f>IF(AND(LEN(Bang2!H15)&gt;0,Bang2!H15&gt;0,Bang2!$N15&gt;0),"x","")</f>
        <v/>
      </c>
      <c r="G251" s="168" t="str">
        <f>IF(AND(LEN(Bang2!I15)&gt;0,Bang2!I15&gt;0,Bang2!$N15&gt;0),"x","")</f>
        <v/>
      </c>
      <c r="H251" s="168" t="str">
        <f>IF(AND(LEN(Bang2!J15)&gt;0,Bang2!J15&gt;0,Bang2!$N15&gt;0),"x","")</f>
        <v/>
      </c>
      <c r="I251" s="168" t="str">
        <f>IF(AND(LEN(Bang2!K15)&gt;0,Bang2!K15&gt;0,Bang2!$N15&gt;0),"x","")</f>
        <v/>
      </c>
      <c r="J251" s="168" t="str">
        <f>IF(AND(LEN(Bang2!L15)&gt;0,Bang2!L15&gt;0,Bang2!$N15&gt;0),"x","")</f>
        <v/>
      </c>
      <c r="K251" s="168">
        <f t="shared" si="5"/>
        <v>0</v>
      </c>
    </row>
    <row r="252" spans="1:11" s="148" customFormat="1" ht="9.6" customHeight="1" x14ac:dyDescent="0.2">
      <c r="A252" s="164">
        <f>$A$242+Bang2!A15</f>
        <v>238</v>
      </c>
      <c r="B252" s="168" t="str">
        <f>IF(AND(LEN(Bang2!D16)&gt;0,Bang2!D16&gt;0,Bang2!$N16&gt;0),"x","")</f>
        <v/>
      </c>
      <c r="C252" s="168" t="str">
        <f>IF(AND(LEN(Bang2!E16)&gt;0,Bang2!E16&gt;0,Bang2!$N16&gt;0),"x","")</f>
        <v/>
      </c>
      <c r="D252" s="168" t="str">
        <f>IF(AND(LEN(Bang2!F16)&gt;0,Bang2!F16&gt;0,Bang2!$N16&gt;0),"x","")</f>
        <v/>
      </c>
      <c r="E252" s="168" t="str">
        <f>IF(AND(LEN(Bang2!G16)&gt;0,Bang2!G16&gt;0,Bang2!$N16&gt;0),"x","")</f>
        <v/>
      </c>
      <c r="F252" s="168" t="str">
        <f>IF(AND(LEN(Bang2!H16)&gt;0,Bang2!H16&gt;0,Bang2!$N16&gt;0),"x","")</f>
        <v/>
      </c>
      <c r="G252" s="168" t="str">
        <f>IF(AND(LEN(Bang2!I16)&gt;0,Bang2!I16&gt;0,Bang2!$N16&gt;0),"x","")</f>
        <v/>
      </c>
      <c r="H252" s="168" t="str">
        <f>IF(AND(LEN(Bang2!J16)&gt;0,Bang2!J16&gt;0,Bang2!$N16&gt;0),"x","")</f>
        <v/>
      </c>
      <c r="I252" s="168" t="str">
        <f>IF(AND(LEN(Bang2!K16)&gt;0,Bang2!K16&gt;0,Bang2!$N16&gt;0),"x","")</f>
        <v/>
      </c>
      <c r="J252" s="168" t="str">
        <f>IF(AND(LEN(Bang2!L16)&gt;0,Bang2!L16&gt;0,Bang2!$N16&gt;0),"x","")</f>
        <v/>
      </c>
      <c r="K252" s="168">
        <f t="shared" si="5"/>
        <v>0</v>
      </c>
    </row>
    <row r="253" spans="1:11" s="148" customFormat="1" ht="9.6" customHeight="1" x14ac:dyDescent="0.2">
      <c r="A253" s="164">
        <f>$A$242+Bang2!A16</f>
        <v>239</v>
      </c>
      <c r="B253" s="168" t="str">
        <f>IF(AND(LEN(Bang2!D17)&gt;0,Bang2!D17&gt;0,Bang2!$N17&gt;0),"x","")</f>
        <v/>
      </c>
      <c r="C253" s="168" t="str">
        <f>IF(AND(LEN(Bang2!E17)&gt;0,Bang2!E17&gt;0,Bang2!$N17&gt;0),"x","")</f>
        <v/>
      </c>
      <c r="D253" s="168" t="str">
        <f>IF(AND(LEN(Bang2!F17)&gt;0,Bang2!F17&gt;0,Bang2!$N17&gt;0),"x","")</f>
        <v/>
      </c>
      <c r="E253" s="168" t="str">
        <f>IF(AND(LEN(Bang2!G17)&gt;0,Bang2!G17&gt;0,Bang2!$N17&gt;0),"x","")</f>
        <v/>
      </c>
      <c r="F253" s="168" t="str">
        <f>IF(AND(LEN(Bang2!H17)&gt;0,Bang2!H17&gt;0,Bang2!$N17&gt;0),"x","")</f>
        <v/>
      </c>
      <c r="G253" s="168" t="str">
        <f>IF(AND(LEN(Bang2!I17)&gt;0,Bang2!I17&gt;0,Bang2!$N17&gt;0),"x","")</f>
        <v/>
      </c>
      <c r="H253" s="168" t="str">
        <f>IF(AND(LEN(Bang2!J17)&gt;0,Bang2!J17&gt;0,Bang2!$N17&gt;0),"x","")</f>
        <v/>
      </c>
      <c r="I253" s="168" t="str">
        <f>IF(AND(LEN(Bang2!K17)&gt;0,Bang2!K17&gt;0,Bang2!$N17&gt;0),"x","")</f>
        <v/>
      </c>
      <c r="J253" s="168" t="str">
        <f>IF(AND(LEN(Bang2!L17)&gt;0,Bang2!L17&gt;0,Bang2!$N17&gt;0),"x","")</f>
        <v/>
      </c>
      <c r="K253" s="168">
        <f t="shared" si="5"/>
        <v>0</v>
      </c>
    </row>
    <row r="254" spans="1:11" s="148" customFormat="1" ht="9.6" customHeight="1" x14ac:dyDescent="0.2">
      <c r="A254" s="164">
        <f>$A$242+Bang2!A17</f>
        <v>240</v>
      </c>
      <c r="B254" s="168" t="str">
        <f>IF(AND(LEN(Bang2!D18)&gt;0,Bang2!D18&gt;0,Bang2!$N18&gt;0),"x","")</f>
        <v/>
      </c>
      <c r="C254" s="168" t="str">
        <f>IF(AND(LEN(Bang2!E18)&gt;0,Bang2!E18&gt;0,Bang2!$N18&gt;0),"x","")</f>
        <v/>
      </c>
      <c r="D254" s="168" t="str">
        <f>IF(AND(LEN(Bang2!F18)&gt;0,Bang2!F18&gt;0,Bang2!$N18&gt;0),"x","")</f>
        <v/>
      </c>
      <c r="E254" s="168" t="str">
        <f>IF(AND(LEN(Bang2!G18)&gt;0,Bang2!G18&gt;0,Bang2!$N18&gt;0),"x","")</f>
        <v/>
      </c>
      <c r="F254" s="168" t="str">
        <f>IF(AND(LEN(Bang2!H18)&gt;0,Bang2!H18&gt;0,Bang2!$N18&gt;0),"x","")</f>
        <v/>
      </c>
      <c r="G254" s="168" t="str">
        <f>IF(AND(LEN(Bang2!I18)&gt;0,Bang2!I18&gt;0,Bang2!$N18&gt;0),"x","")</f>
        <v/>
      </c>
      <c r="H254" s="168" t="str">
        <f>IF(AND(LEN(Bang2!J18)&gt;0,Bang2!J18&gt;0,Bang2!$N18&gt;0),"x","")</f>
        <v/>
      </c>
      <c r="I254" s="168" t="str">
        <f>IF(AND(LEN(Bang2!K18)&gt;0,Bang2!K18&gt;0,Bang2!$N18&gt;0),"x","")</f>
        <v/>
      </c>
      <c r="J254" s="168" t="str">
        <f>IF(AND(LEN(Bang2!L18)&gt;0,Bang2!L18&gt;0,Bang2!$N18&gt;0),"x","")</f>
        <v/>
      </c>
      <c r="K254" s="168">
        <f t="shared" si="5"/>
        <v>0</v>
      </c>
    </row>
    <row r="255" spans="1:11" s="148" customFormat="1" ht="9.6" customHeight="1" x14ac:dyDescent="0.2">
      <c r="A255" s="164">
        <f>$A$242+Bang2!A18</f>
        <v>241</v>
      </c>
      <c r="B255" s="168" t="str">
        <f>IF(AND(LEN(Bang2!D19)&gt;0,Bang2!D19&gt;0,Bang2!$N19&gt;0),"x","")</f>
        <v/>
      </c>
      <c r="C255" s="168" t="str">
        <f>IF(AND(LEN(Bang2!E19)&gt;0,Bang2!E19&gt;0,Bang2!$N19&gt;0),"x","")</f>
        <v/>
      </c>
      <c r="D255" s="168" t="str">
        <f>IF(AND(LEN(Bang2!F19)&gt;0,Bang2!F19&gt;0,Bang2!$N19&gt;0),"x","")</f>
        <v/>
      </c>
      <c r="E255" s="168" t="str">
        <f>IF(AND(LEN(Bang2!G19)&gt;0,Bang2!G19&gt;0,Bang2!$N19&gt;0),"x","")</f>
        <v/>
      </c>
      <c r="F255" s="168" t="str">
        <f>IF(AND(LEN(Bang2!H19)&gt;0,Bang2!H19&gt;0,Bang2!$N19&gt;0),"x","")</f>
        <v/>
      </c>
      <c r="G255" s="168" t="str">
        <f>IF(AND(LEN(Bang2!I19)&gt;0,Bang2!I19&gt;0,Bang2!$N19&gt;0),"x","")</f>
        <v/>
      </c>
      <c r="H255" s="168" t="str">
        <f>IF(AND(LEN(Bang2!J19)&gt;0,Bang2!J19&gt;0,Bang2!$N19&gt;0),"x","")</f>
        <v/>
      </c>
      <c r="I255" s="168" t="str">
        <f>IF(AND(LEN(Bang2!K19)&gt;0,Bang2!K19&gt;0,Bang2!$N19&gt;0),"x","")</f>
        <v/>
      </c>
      <c r="J255" s="168" t="str">
        <f>IF(AND(LEN(Bang2!L19)&gt;0,Bang2!L19&gt;0,Bang2!$N19&gt;0),"x","")</f>
        <v/>
      </c>
      <c r="K255" s="168">
        <f t="shared" si="5"/>
        <v>0</v>
      </c>
    </row>
    <row r="256" spans="1:11" s="148" customFormat="1" ht="9.6" customHeight="1" x14ac:dyDescent="0.2">
      <c r="A256" s="169">
        <f>$A$255+Bang3!A6</f>
        <v>242</v>
      </c>
      <c r="B256" s="170" t="str">
        <f>IF(AND(LEN(Bang3!D6)&gt;0,Bang3!D6&gt;0,Bang3!$N6&gt;0),"x","")</f>
        <v/>
      </c>
      <c r="C256" s="170" t="str">
        <f>IF(AND(LEN(Bang3!E6)&gt;0,Bang3!E6&gt;0,Bang3!$N6&gt;0),"x","")</f>
        <v/>
      </c>
      <c r="D256" s="170" t="str">
        <f>IF(AND(LEN(Bang3!F6)&gt;0,Bang3!F6&gt;0,Bang3!$N6&gt;0),"x","")</f>
        <v/>
      </c>
      <c r="E256" s="170" t="str">
        <f>IF(AND(LEN(Bang3!G6)&gt;0,Bang3!G6&gt;0,Bang3!$N6&gt;0),"x","")</f>
        <v/>
      </c>
      <c r="F256" s="170" t="str">
        <f>IF(AND(LEN(Bang3!H6)&gt;0,Bang3!H6&gt;0,Bang3!$N6&gt;0),"x","")</f>
        <v/>
      </c>
      <c r="G256" s="170" t="str">
        <f>IF(AND(LEN(Bang3!I6)&gt;0,Bang3!I6&gt;0,Bang3!$N6&gt;0),"x","")</f>
        <v/>
      </c>
      <c r="H256" s="170" t="str">
        <f>IF(AND(LEN(Bang3!J6)&gt;0,Bang3!J6&gt;0,Bang3!$N6&gt;0),"x","")</f>
        <v/>
      </c>
      <c r="I256" s="170" t="str">
        <f>IF(AND(LEN(Bang3!K6)&gt;0,Bang3!K6&gt;0,Bang3!$N6&gt;0),"x","")</f>
        <v/>
      </c>
      <c r="J256" s="170" t="str">
        <f>IF(AND(LEN(Bang3!L6)&gt;0,Bang3!L6&gt;0,Bang3!$N6&gt;0),"x","")</f>
        <v/>
      </c>
      <c r="K256" s="170">
        <f t="shared" ref="K256" si="6">COUNTIF(B256:J256,"x")</f>
        <v>0</v>
      </c>
    </row>
    <row r="257" spans="1:11" s="148" customFormat="1" ht="9.6" customHeight="1" x14ac:dyDescent="0.2">
      <c r="A257" s="171">
        <f>$A$255+Bang3!A7</f>
        <v>243</v>
      </c>
      <c r="B257" s="168" t="str">
        <f>IF(AND(LEN(Bang3!D7)&gt;0,Bang3!D7&gt;0,Bang3!$N7&gt;0),"x","")</f>
        <v/>
      </c>
      <c r="C257" s="168" t="str">
        <f>IF(AND(LEN(Bang3!E7)&gt;0,Bang3!E7&gt;0,Bang3!$N7&gt;0),"x","")</f>
        <v/>
      </c>
      <c r="D257" s="168" t="str">
        <f>IF(AND(LEN(Bang3!F7)&gt;0,Bang3!F7&gt;0,Bang3!$N7&gt;0),"x","")</f>
        <v/>
      </c>
      <c r="E257" s="168" t="str">
        <f>IF(AND(LEN(Bang3!G7)&gt;0,Bang3!G7&gt;0,Bang3!$N7&gt;0),"x","")</f>
        <v/>
      </c>
      <c r="F257" s="168" t="str">
        <f>IF(AND(LEN(Bang3!H7)&gt;0,Bang3!H7&gt;0,Bang3!$N7&gt;0),"x","")</f>
        <v/>
      </c>
      <c r="G257" s="168" t="str">
        <f>IF(AND(LEN(Bang3!I7)&gt;0,Bang3!I7&gt;0,Bang3!$N7&gt;0),"x","")</f>
        <v/>
      </c>
      <c r="H257" s="168" t="str">
        <f>IF(AND(LEN(Bang3!J7)&gt;0,Bang3!J7&gt;0,Bang3!$N7&gt;0),"x","")</f>
        <v/>
      </c>
      <c r="I257" s="168" t="str">
        <f>IF(AND(LEN(Bang3!K7)&gt;0,Bang3!K7&gt;0,Bang3!$N7&gt;0),"x","")</f>
        <v/>
      </c>
      <c r="J257" s="168" t="str">
        <f>IF(AND(LEN(Bang3!L7)&gt;0,Bang3!L7&gt;0,Bang3!$N7&gt;0),"x","")</f>
        <v/>
      </c>
      <c r="K257" s="168">
        <f t="shared" ref="K257" si="7">COUNTIF(B257:J257,"x")</f>
        <v>0</v>
      </c>
    </row>
    <row r="258" spans="1:11" s="148" customFormat="1" ht="9.6" customHeight="1" x14ac:dyDescent="0.2">
      <c r="A258" s="171">
        <f>$A$255+Bang3!A8</f>
        <v>244</v>
      </c>
      <c r="B258" s="168" t="str">
        <f>IF(AND(LEN(Bang3!D8)&gt;0,Bang3!D8&gt;0,Bang3!$N8&gt;0),"x","")</f>
        <v/>
      </c>
      <c r="C258" s="168" t="str">
        <f>IF(AND(LEN(Bang3!E8)&gt;0,Bang3!E8&gt;0,Bang3!$N8&gt;0),"x","")</f>
        <v/>
      </c>
      <c r="D258" s="168" t="str">
        <f>IF(AND(LEN(Bang3!F8)&gt;0,Bang3!F8&gt;0,Bang3!$N8&gt;0),"x","")</f>
        <v/>
      </c>
      <c r="E258" s="168" t="str">
        <f>IF(AND(LEN(Bang3!G8)&gt;0,Bang3!G8&gt;0,Bang3!$N8&gt;0),"x","")</f>
        <v/>
      </c>
      <c r="F258" s="168" t="str">
        <f>IF(AND(LEN(Bang3!H8)&gt;0,Bang3!H8&gt;0,Bang3!$N8&gt;0),"x","")</f>
        <v/>
      </c>
      <c r="G258" s="168" t="str">
        <f>IF(AND(LEN(Bang3!I8)&gt;0,Bang3!I8&gt;0,Bang3!$N8&gt;0),"x","")</f>
        <v/>
      </c>
      <c r="H258" s="168" t="str">
        <f>IF(AND(LEN(Bang3!J8)&gt;0,Bang3!J8&gt;0,Bang3!$N8&gt;0),"x","")</f>
        <v/>
      </c>
      <c r="I258" s="168" t="str">
        <f>IF(AND(LEN(Bang3!K8)&gt;0,Bang3!K8&gt;0,Bang3!$N8&gt;0),"x","")</f>
        <v/>
      </c>
      <c r="J258" s="168" t="str">
        <f>IF(AND(LEN(Bang3!L8)&gt;0,Bang3!L8&gt;0,Bang3!$N8&gt;0),"x","")</f>
        <v/>
      </c>
      <c r="K258" s="168">
        <f t="shared" ref="K258:K268" si="8">COUNTIF(B258:J258,"x")</f>
        <v>0</v>
      </c>
    </row>
    <row r="259" spans="1:11" s="148" customFormat="1" ht="9.6" customHeight="1" x14ac:dyDescent="0.2">
      <c r="A259" s="171">
        <f>$A$255+Bang3!A9</f>
        <v>245</v>
      </c>
      <c r="B259" s="168" t="str">
        <f>IF(AND(LEN(Bang3!D9)&gt;0,Bang3!D9&gt;0,Bang3!$N9&gt;0),"x","")</f>
        <v/>
      </c>
      <c r="C259" s="168" t="str">
        <f>IF(AND(LEN(Bang3!E9)&gt;0,Bang3!E9&gt;0,Bang3!$N9&gt;0),"x","")</f>
        <v/>
      </c>
      <c r="D259" s="168" t="str">
        <f>IF(AND(LEN(Bang3!F9)&gt;0,Bang3!F9&gt;0,Bang3!$N9&gt;0),"x","")</f>
        <v/>
      </c>
      <c r="E259" s="168" t="str">
        <f>IF(AND(LEN(Bang3!G9)&gt;0,Bang3!G9&gt;0,Bang3!$N9&gt;0),"x","")</f>
        <v/>
      </c>
      <c r="F259" s="168" t="str">
        <f>IF(AND(LEN(Bang3!H9)&gt;0,Bang3!H9&gt;0,Bang3!$N9&gt;0),"x","")</f>
        <v/>
      </c>
      <c r="G259" s="168" t="str">
        <f>IF(AND(LEN(Bang3!I9)&gt;0,Bang3!I9&gt;0,Bang3!$N9&gt;0),"x","")</f>
        <v/>
      </c>
      <c r="H259" s="168" t="str">
        <f>IF(AND(LEN(Bang3!J9)&gt;0,Bang3!J9&gt;0,Bang3!$N9&gt;0),"x","")</f>
        <v/>
      </c>
      <c r="I259" s="168" t="str">
        <f>IF(AND(LEN(Bang3!K9)&gt;0,Bang3!K9&gt;0,Bang3!$N9&gt;0),"x","")</f>
        <v/>
      </c>
      <c r="J259" s="168" t="str">
        <f>IF(AND(LEN(Bang3!L9)&gt;0,Bang3!L9&gt;0,Bang3!$N9&gt;0),"x","")</f>
        <v/>
      </c>
      <c r="K259" s="168">
        <f t="shared" si="8"/>
        <v>0</v>
      </c>
    </row>
    <row r="260" spans="1:11" s="148" customFormat="1" ht="9.6" customHeight="1" x14ac:dyDescent="0.2">
      <c r="A260" s="171">
        <f>$A$255+Bang3!A10</f>
        <v>246</v>
      </c>
      <c r="B260" s="168" t="str">
        <f>IF(AND(LEN(Bang3!D10)&gt;0,Bang3!D10&gt;0,Bang3!$N10&gt;0),"x","")</f>
        <v/>
      </c>
      <c r="C260" s="168" t="str">
        <f>IF(AND(LEN(Bang3!E10)&gt;0,Bang3!E10&gt;0,Bang3!$N10&gt;0),"x","")</f>
        <v/>
      </c>
      <c r="D260" s="168" t="str">
        <f>IF(AND(LEN(Bang3!F10)&gt;0,Bang3!F10&gt;0,Bang3!$N10&gt;0),"x","")</f>
        <v/>
      </c>
      <c r="E260" s="168" t="str">
        <f>IF(AND(LEN(Bang3!G10)&gt;0,Bang3!G10&gt;0,Bang3!$N10&gt;0),"x","")</f>
        <v/>
      </c>
      <c r="F260" s="168" t="str">
        <f>IF(AND(LEN(Bang3!H10)&gt;0,Bang3!H10&gt;0,Bang3!$N10&gt;0),"x","")</f>
        <v/>
      </c>
      <c r="G260" s="168" t="str">
        <f>IF(AND(LEN(Bang3!I10)&gt;0,Bang3!I10&gt;0,Bang3!$N10&gt;0),"x","")</f>
        <v/>
      </c>
      <c r="H260" s="168" t="str">
        <f>IF(AND(LEN(Bang3!J10)&gt;0,Bang3!J10&gt;0,Bang3!$N10&gt;0),"x","")</f>
        <v/>
      </c>
      <c r="I260" s="168" t="str">
        <f>IF(AND(LEN(Bang3!K10)&gt;0,Bang3!K10&gt;0,Bang3!$N10&gt;0),"x","")</f>
        <v/>
      </c>
      <c r="J260" s="168" t="str">
        <f>IF(AND(LEN(Bang3!L10)&gt;0,Bang3!L10&gt;0,Bang3!$N10&gt;0),"x","")</f>
        <v/>
      </c>
      <c r="K260" s="168">
        <f t="shared" si="8"/>
        <v>0</v>
      </c>
    </row>
    <row r="261" spans="1:11" s="148" customFormat="1" ht="9.6" customHeight="1" x14ac:dyDescent="0.2">
      <c r="A261" s="171">
        <f>$A$255+Bang3!A11</f>
        <v>247</v>
      </c>
      <c r="B261" s="168" t="str">
        <f>IF(AND(LEN(Bang3!D11)&gt;0,Bang3!D11&gt;0,Bang3!$N11&gt;0),"x","")</f>
        <v/>
      </c>
      <c r="C261" s="168" t="str">
        <f>IF(AND(LEN(Bang3!E11)&gt;0,Bang3!E11&gt;0,Bang3!$N11&gt;0),"x","")</f>
        <v/>
      </c>
      <c r="D261" s="168" t="str">
        <f>IF(AND(LEN(Bang3!F11)&gt;0,Bang3!F11&gt;0,Bang3!$N11&gt;0),"x","")</f>
        <v/>
      </c>
      <c r="E261" s="168" t="str">
        <f>IF(AND(LEN(Bang3!G11)&gt;0,Bang3!G11&gt;0,Bang3!$N11&gt;0),"x","")</f>
        <v/>
      </c>
      <c r="F261" s="168" t="str">
        <f>IF(AND(LEN(Bang3!H11)&gt;0,Bang3!H11&gt;0,Bang3!$N11&gt;0),"x","")</f>
        <v/>
      </c>
      <c r="G261" s="168" t="str">
        <f>IF(AND(LEN(Bang3!I11)&gt;0,Bang3!I11&gt;0,Bang3!$N11&gt;0),"x","")</f>
        <v/>
      </c>
      <c r="H261" s="168" t="str">
        <f>IF(AND(LEN(Bang3!J11)&gt;0,Bang3!J11&gt;0,Bang3!$N11&gt;0),"x","")</f>
        <v/>
      </c>
      <c r="I261" s="168" t="str">
        <f>IF(AND(LEN(Bang3!K11)&gt;0,Bang3!K11&gt;0,Bang3!$N11&gt;0),"x","")</f>
        <v/>
      </c>
      <c r="J261" s="168" t="str">
        <f>IF(AND(LEN(Bang3!L11)&gt;0,Bang3!L11&gt;0,Bang3!$N11&gt;0),"x","")</f>
        <v/>
      </c>
      <c r="K261" s="168">
        <f t="shared" si="8"/>
        <v>0</v>
      </c>
    </row>
    <row r="262" spans="1:11" s="148" customFormat="1" ht="9.6" customHeight="1" x14ac:dyDescent="0.2">
      <c r="A262" s="171">
        <f>$A$255+Bang3!A12</f>
        <v>248</v>
      </c>
      <c r="B262" s="168" t="str">
        <f>IF(AND(LEN(Bang3!D12)&gt;0,Bang3!D12&gt;0,Bang3!$N12&gt;0),"x","")</f>
        <v/>
      </c>
      <c r="C262" s="168" t="str">
        <f>IF(AND(LEN(Bang3!E12)&gt;0,Bang3!E12&gt;0,Bang3!$N12&gt;0),"x","")</f>
        <v/>
      </c>
      <c r="D262" s="168" t="str">
        <f>IF(AND(LEN(Bang3!F12)&gt;0,Bang3!F12&gt;0,Bang3!$N12&gt;0),"x","")</f>
        <v/>
      </c>
      <c r="E262" s="168" t="str">
        <f>IF(AND(LEN(Bang3!G12)&gt;0,Bang3!G12&gt;0,Bang3!$N12&gt;0),"x","")</f>
        <v/>
      </c>
      <c r="F262" s="168" t="str">
        <f>IF(AND(LEN(Bang3!H12)&gt;0,Bang3!H12&gt;0,Bang3!$N12&gt;0),"x","")</f>
        <v/>
      </c>
      <c r="G262" s="168" t="str">
        <f>IF(AND(LEN(Bang3!I12)&gt;0,Bang3!I12&gt;0,Bang3!$N12&gt;0),"x","")</f>
        <v/>
      </c>
      <c r="H262" s="168" t="str">
        <f>IF(AND(LEN(Bang3!J12)&gt;0,Bang3!J12&gt;0,Bang3!$N12&gt;0),"x","")</f>
        <v/>
      </c>
      <c r="I262" s="168" t="str">
        <f>IF(AND(LEN(Bang3!K12)&gt;0,Bang3!K12&gt;0,Bang3!$N12&gt;0),"x","")</f>
        <v/>
      </c>
      <c r="J262" s="168" t="str">
        <f>IF(AND(LEN(Bang3!L12)&gt;0,Bang3!L12&gt;0,Bang3!$N12&gt;0),"x","")</f>
        <v/>
      </c>
      <c r="K262" s="168">
        <f t="shared" si="8"/>
        <v>0</v>
      </c>
    </row>
    <row r="263" spans="1:11" s="148" customFormat="1" ht="9.6" customHeight="1" x14ac:dyDescent="0.2">
      <c r="A263" s="171">
        <f>$A$255+Bang3!A13</f>
        <v>249</v>
      </c>
      <c r="B263" s="168" t="str">
        <f>IF(AND(LEN(Bang3!D13)&gt;0,Bang3!D13&gt;0,Bang3!$N13&gt;0),"x","")</f>
        <v/>
      </c>
      <c r="C263" s="168" t="str">
        <f>IF(AND(LEN(Bang3!E13)&gt;0,Bang3!E13&gt;0,Bang3!$N13&gt;0),"x","")</f>
        <v/>
      </c>
      <c r="D263" s="168" t="str">
        <f>IF(AND(LEN(Bang3!F13)&gt;0,Bang3!F13&gt;0,Bang3!$N13&gt;0),"x","")</f>
        <v/>
      </c>
      <c r="E263" s="168" t="str">
        <f>IF(AND(LEN(Bang3!G13)&gt;0,Bang3!G13&gt;0,Bang3!$N13&gt;0),"x","")</f>
        <v/>
      </c>
      <c r="F263" s="168" t="str">
        <f>IF(AND(LEN(Bang3!H13)&gt;0,Bang3!H13&gt;0,Bang3!$N13&gt;0),"x","")</f>
        <v/>
      </c>
      <c r="G263" s="168" t="str">
        <f>IF(AND(LEN(Bang3!I13)&gt;0,Bang3!I13&gt;0,Bang3!$N13&gt;0),"x","")</f>
        <v/>
      </c>
      <c r="H263" s="168" t="str">
        <f>IF(AND(LEN(Bang3!J13)&gt;0,Bang3!J13&gt;0,Bang3!$N13&gt;0),"x","")</f>
        <v/>
      </c>
      <c r="I263" s="168" t="str">
        <f>IF(AND(LEN(Bang3!K13)&gt;0,Bang3!K13&gt;0,Bang3!$N13&gt;0),"x","")</f>
        <v/>
      </c>
      <c r="J263" s="168" t="str">
        <f>IF(AND(LEN(Bang3!L13)&gt;0,Bang3!L13&gt;0,Bang3!$N13&gt;0),"x","")</f>
        <v/>
      </c>
      <c r="K263" s="168">
        <f t="shared" si="8"/>
        <v>0</v>
      </c>
    </row>
    <row r="264" spans="1:11" s="148" customFormat="1" ht="9.6" customHeight="1" x14ac:dyDescent="0.2">
      <c r="A264" s="171">
        <f>$A$255+Bang3!A14</f>
        <v>250</v>
      </c>
      <c r="B264" s="168" t="str">
        <f>IF(AND(LEN(Bang3!D14)&gt;0,Bang3!D14&gt;0,Bang3!$N14&gt;0),"x","")</f>
        <v/>
      </c>
      <c r="C264" s="168" t="str">
        <f>IF(AND(LEN(Bang3!E14)&gt;0,Bang3!E14&gt;0,Bang3!$N14&gt;0),"x","")</f>
        <v/>
      </c>
      <c r="D264" s="168" t="str">
        <f>IF(AND(LEN(Bang3!F14)&gt;0,Bang3!F14&gt;0,Bang3!$N14&gt;0),"x","")</f>
        <v/>
      </c>
      <c r="E264" s="168" t="str">
        <f>IF(AND(LEN(Bang3!G14)&gt;0,Bang3!G14&gt;0,Bang3!$N14&gt;0),"x","")</f>
        <v/>
      </c>
      <c r="F264" s="168" t="str">
        <f>IF(AND(LEN(Bang3!H14)&gt;0,Bang3!H14&gt;0,Bang3!$N14&gt;0),"x","")</f>
        <v/>
      </c>
      <c r="G264" s="168" t="str">
        <f>IF(AND(LEN(Bang3!I14)&gt;0,Bang3!I14&gt;0,Bang3!$N14&gt;0),"x","")</f>
        <v/>
      </c>
      <c r="H264" s="168" t="str">
        <f>IF(AND(LEN(Bang3!J14)&gt;0,Bang3!J14&gt;0,Bang3!$N14&gt;0),"x","")</f>
        <v/>
      </c>
      <c r="I264" s="168" t="str">
        <f>IF(AND(LEN(Bang3!K14)&gt;0,Bang3!K14&gt;0,Bang3!$N14&gt;0),"x","")</f>
        <v/>
      </c>
      <c r="J264" s="168" t="str">
        <f>IF(AND(LEN(Bang3!L14)&gt;0,Bang3!L14&gt;0,Bang3!$N14&gt;0),"x","")</f>
        <v/>
      </c>
      <c r="K264" s="168">
        <f t="shared" si="8"/>
        <v>0</v>
      </c>
    </row>
    <row r="265" spans="1:11" s="148" customFormat="1" ht="9.6" customHeight="1" x14ac:dyDescent="0.2">
      <c r="A265" s="171">
        <f>$A$255+Bang3!A15</f>
        <v>251</v>
      </c>
      <c r="B265" s="168" t="str">
        <f>IF(AND(LEN(Bang3!D15)&gt;0,Bang3!D15&gt;0,Bang3!$N15&gt;0),"x","")</f>
        <v/>
      </c>
      <c r="C265" s="168" t="str">
        <f>IF(AND(LEN(Bang3!E15)&gt;0,Bang3!E15&gt;0,Bang3!$N15&gt;0),"x","")</f>
        <v/>
      </c>
      <c r="D265" s="168" t="str">
        <f>IF(AND(LEN(Bang3!F15)&gt;0,Bang3!F15&gt;0,Bang3!$N15&gt;0),"x","")</f>
        <v/>
      </c>
      <c r="E265" s="168" t="str">
        <f>IF(AND(LEN(Bang3!G15)&gt;0,Bang3!G15&gt;0,Bang3!$N15&gt;0),"x","")</f>
        <v/>
      </c>
      <c r="F265" s="168" t="str">
        <f>IF(AND(LEN(Bang3!H15)&gt;0,Bang3!H15&gt;0,Bang3!$N15&gt;0),"x","")</f>
        <v/>
      </c>
      <c r="G265" s="168" t="str">
        <f>IF(AND(LEN(Bang3!I15)&gt;0,Bang3!I15&gt;0,Bang3!$N15&gt;0),"x","")</f>
        <v/>
      </c>
      <c r="H265" s="168" t="str">
        <f>IF(AND(LEN(Bang3!J15)&gt;0,Bang3!J15&gt;0,Bang3!$N15&gt;0),"x","")</f>
        <v/>
      </c>
      <c r="I265" s="168" t="str">
        <f>IF(AND(LEN(Bang3!K15)&gt;0,Bang3!K15&gt;0,Bang3!$N15&gt;0),"x","")</f>
        <v/>
      </c>
      <c r="J265" s="168" t="str">
        <f>IF(AND(LEN(Bang3!L15)&gt;0,Bang3!L15&gt;0,Bang3!$N15&gt;0),"x","")</f>
        <v/>
      </c>
      <c r="K265" s="168">
        <f t="shared" si="8"/>
        <v>0</v>
      </c>
    </row>
    <row r="266" spans="1:11" s="148" customFormat="1" ht="9.6" customHeight="1" x14ac:dyDescent="0.2">
      <c r="A266" s="171">
        <f>$A$255+Bang3!A16</f>
        <v>252</v>
      </c>
      <c r="B266" s="168" t="str">
        <f>IF(AND(LEN(Bang3!D16)&gt;0,Bang3!D16&gt;0,Bang3!$N16&gt;0),"x","")</f>
        <v/>
      </c>
      <c r="C266" s="168" t="str">
        <f>IF(AND(LEN(Bang3!E16)&gt;0,Bang3!E16&gt;0,Bang3!$N16&gt;0),"x","")</f>
        <v/>
      </c>
      <c r="D266" s="168" t="str">
        <f>IF(AND(LEN(Bang3!F16)&gt;0,Bang3!F16&gt;0,Bang3!$N16&gt;0),"x","")</f>
        <v/>
      </c>
      <c r="E266" s="168" t="str">
        <f>IF(AND(LEN(Bang3!G16)&gt;0,Bang3!G16&gt;0,Bang3!$N16&gt;0),"x","")</f>
        <v/>
      </c>
      <c r="F266" s="168" t="str">
        <f>IF(AND(LEN(Bang3!H16)&gt;0,Bang3!H16&gt;0,Bang3!$N16&gt;0),"x","")</f>
        <v/>
      </c>
      <c r="G266" s="168" t="str">
        <f>IF(AND(LEN(Bang3!I16)&gt;0,Bang3!I16&gt;0,Bang3!$N16&gt;0),"x","")</f>
        <v/>
      </c>
      <c r="H266" s="168" t="str">
        <f>IF(AND(LEN(Bang3!J16)&gt;0,Bang3!J16&gt;0,Bang3!$N16&gt;0),"x","")</f>
        <v/>
      </c>
      <c r="I266" s="168" t="str">
        <f>IF(AND(LEN(Bang3!K16)&gt;0,Bang3!K16&gt;0,Bang3!$N16&gt;0),"x","")</f>
        <v/>
      </c>
      <c r="J266" s="168" t="str">
        <f>IF(AND(LEN(Bang3!L16)&gt;0,Bang3!L16&gt;0,Bang3!$N16&gt;0),"x","")</f>
        <v/>
      </c>
      <c r="K266" s="168">
        <f t="shared" si="8"/>
        <v>0</v>
      </c>
    </row>
    <row r="267" spans="1:11" s="148" customFormat="1" ht="9.6" customHeight="1" x14ac:dyDescent="0.2">
      <c r="A267" s="171">
        <f>$A$255+Bang3!A17</f>
        <v>253</v>
      </c>
      <c r="B267" s="168" t="str">
        <f>IF(AND(LEN(Bang3!D17)&gt;0,Bang3!D17&gt;0,Bang3!$N17&gt;0),"x","")</f>
        <v/>
      </c>
      <c r="C267" s="168" t="str">
        <f>IF(AND(LEN(Bang3!E17)&gt;0,Bang3!E17&gt;0,Bang3!$N17&gt;0),"x","")</f>
        <v/>
      </c>
      <c r="D267" s="168" t="str">
        <f>IF(AND(LEN(Bang3!F17)&gt;0,Bang3!F17&gt;0,Bang3!$N17&gt;0),"x","")</f>
        <v/>
      </c>
      <c r="E267" s="168" t="str">
        <f>IF(AND(LEN(Bang3!G17)&gt;0,Bang3!G17&gt;0,Bang3!$N17&gt;0),"x","")</f>
        <v/>
      </c>
      <c r="F267" s="168" t="str">
        <f>IF(AND(LEN(Bang3!H17)&gt;0,Bang3!H17&gt;0,Bang3!$N17&gt;0),"x","")</f>
        <v/>
      </c>
      <c r="G267" s="168" t="str">
        <f>IF(AND(LEN(Bang3!I17)&gt;0,Bang3!I17&gt;0,Bang3!$N17&gt;0),"x","")</f>
        <v/>
      </c>
      <c r="H267" s="168" t="str">
        <f>IF(AND(LEN(Bang3!J17)&gt;0,Bang3!J17&gt;0,Bang3!$N17&gt;0),"x","")</f>
        <v/>
      </c>
      <c r="I267" s="168" t="str">
        <f>IF(AND(LEN(Bang3!K17)&gt;0,Bang3!K17&gt;0,Bang3!$N17&gt;0),"x","")</f>
        <v/>
      </c>
      <c r="J267" s="168" t="str">
        <f>IF(AND(LEN(Bang3!L17)&gt;0,Bang3!L17&gt;0,Bang3!$N17&gt;0),"x","")</f>
        <v/>
      </c>
      <c r="K267" s="168">
        <f t="shared" si="8"/>
        <v>0</v>
      </c>
    </row>
    <row r="268" spans="1:11" s="148" customFormat="1" ht="9.6" customHeight="1" x14ac:dyDescent="0.2">
      <c r="A268" s="171">
        <f>$A$255+Bang3!A18</f>
        <v>254</v>
      </c>
      <c r="B268" s="168" t="str">
        <f>IF(AND(LEN(Bang3!D18)&gt;0,Bang3!D18&gt;0,Bang3!$N18&gt;0),"x","")</f>
        <v/>
      </c>
      <c r="C268" s="168" t="str">
        <f>IF(AND(LEN(Bang3!E18)&gt;0,Bang3!E18&gt;0,Bang3!$N18&gt;0),"x","")</f>
        <v/>
      </c>
      <c r="D268" s="168" t="str">
        <f>IF(AND(LEN(Bang3!F18)&gt;0,Bang3!F18&gt;0,Bang3!$N18&gt;0),"x","")</f>
        <v/>
      </c>
      <c r="E268" s="168" t="str">
        <f>IF(AND(LEN(Bang3!G18)&gt;0,Bang3!G18&gt;0,Bang3!$N18&gt;0),"x","")</f>
        <v/>
      </c>
      <c r="F268" s="168" t="str">
        <f>IF(AND(LEN(Bang3!H18)&gt;0,Bang3!H18&gt;0,Bang3!$N18&gt;0),"x","")</f>
        <v/>
      </c>
      <c r="G268" s="168" t="str">
        <f>IF(AND(LEN(Bang3!I18)&gt;0,Bang3!I18&gt;0,Bang3!$N18&gt;0),"x","")</f>
        <v/>
      </c>
      <c r="H268" s="168" t="str">
        <f>IF(AND(LEN(Bang3!J18)&gt;0,Bang3!J18&gt;0,Bang3!$N18&gt;0),"x","")</f>
        <v/>
      </c>
      <c r="I268" s="168" t="str">
        <f>IF(AND(LEN(Bang3!K18)&gt;0,Bang3!K18&gt;0,Bang3!$N18&gt;0),"x","")</f>
        <v/>
      </c>
      <c r="J268" s="168" t="str">
        <f>IF(AND(LEN(Bang3!L18)&gt;0,Bang3!L18&gt;0,Bang3!$N18&gt;0),"x","")</f>
        <v/>
      </c>
      <c r="K268" s="168">
        <f t="shared" si="8"/>
        <v>0</v>
      </c>
    </row>
    <row r="269" spans="1:11" ht="15.6" x14ac:dyDescent="0.25">
      <c r="A269" s="25"/>
    </row>
    <row r="270" spans="1:11" ht="15.6" x14ac:dyDescent="0.25">
      <c r="A270" s="25"/>
    </row>
    <row r="271" spans="1:11" ht="15.6" x14ac:dyDescent="0.25">
      <c r="A271" s="25"/>
    </row>
    <row r="272" spans="1:11" ht="15.6" x14ac:dyDescent="0.25">
      <c r="A272" s="25"/>
    </row>
    <row r="273" spans="1:1" ht="15.6" x14ac:dyDescent="0.25">
      <c r="A273" s="25"/>
    </row>
    <row r="274" spans="1:1" ht="15.6" x14ac:dyDescent="0.25">
      <c r="A274" s="25"/>
    </row>
    <row r="275" spans="1:1" ht="15.6" x14ac:dyDescent="0.25">
      <c r="A275" s="25"/>
    </row>
    <row r="276" spans="1:1" ht="15.6" x14ac:dyDescent="0.25">
      <c r="A276" s="25"/>
    </row>
    <row r="277" spans="1:1" ht="15.6" x14ac:dyDescent="0.25">
      <c r="A277" s="25"/>
    </row>
    <row r="278" spans="1:1" ht="15.6" x14ac:dyDescent="0.25">
      <c r="A278" s="25"/>
    </row>
    <row r="279" spans="1:1" ht="15.6" x14ac:dyDescent="0.25">
      <c r="A279" s="25"/>
    </row>
    <row r="280" spans="1:1" ht="15.6" x14ac:dyDescent="0.25">
      <c r="A280" s="25"/>
    </row>
    <row r="281" spans="1:1" ht="15.6" x14ac:dyDescent="0.25">
      <c r="A281" s="25"/>
    </row>
    <row r="282" spans="1:1" ht="15.6" x14ac:dyDescent="0.25">
      <c r="A282" s="25"/>
    </row>
    <row r="283" spans="1:1" ht="15.6" x14ac:dyDescent="0.25">
      <c r="A283" s="25"/>
    </row>
    <row r="284" spans="1:1" ht="15.6" x14ac:dyDescent="0.25">
      <c r="A284" s="25"/>
    </row>
    <row r="285" spans="1:1" ht="15.6" x14ac:dyDescent="0.25">
      <c r="A285" s="25"/>
    </row>
    <row r="286" spans="1:1" ht="15.6" x14ac:dyDescent="0.25">
      <c r="A286" s="25"/>
    </row>
    <row r="287" spans="1:1" ht="15.6" x14ac:dyDescent="0.25">
      <c r="A287" s="25"/>
    </row>
    <row r="288" spans="1:1" ht="15.6" x14ac:dyDescent="0.25">
      <c r="A288" s="25"/>
    </row>
    <row r="289" spans="1:1" ht="15.6" x14ac:dyDescent="0.25">
      <c r="A289" s="25"/>
    </row>
    <row r="290" spans="1:1" ht="15.6" x14ac:dyDescent="0.25">
      <c r="A290" s="25"/>
    </row>
    <row r="291" spans="1:1" ht="15.6" x14ac:dyDescent="0.25">
      <c r="A291" s="25"/>
    </row>
    <row r="292" spans="1:1" ht="15.6" x14ac:dyDescent="0.25">
      <c r="A292" s="25"/>
    </row>
    <row r="293" spans="1:1" ht="15.6" x14ac:dyDescent="0.25">
      <c r="A293" s="25"/>
    </row>
    <row r="294" spans="1:1" ht="15.6" x14ac:dyDescent="0.25">
      <c r="A294" s="25"/>
    </row>
    <row r="295" spans="1:1" ht="15.6" x14ac:dyDescent="0.25">
      <c r="A295" s="25"/>
    </row>
    <row r="296" spans="1:1" ht="15.6" x14ac:dyDescent="0.25">
      <c r="A296" s="25"/>
    </row>
    <row r="297" spans="1:1" ht="15.6" x14ac:dyDescent="0.25">
      <c r="A297" s="25"/>
    </row>
    <row r="298" spans="1:1" ht="15.6" x14ac:dyDescent="0.25">
      <c r="A298" s="25"/>
    </row>
    <row r="299" spans="1:1" ht="15.6" x14ac:dyDescent="0.25">
      <c r="A299" s="25"/>
    </row>
    <row r="300" spans="1:1" ht="15.6" x14ac:dyDescent="0.25">
      <c r="A300" s="25"/>
    </row>
    <row r="301" spans="1:1" ht="15.6" x14ac:dyDescent="0.25">
      <c r="A301" s="25"/>
    </row>
    <row r="302" spans="1:1" ht="15.6" x14ac:dyDescent="0.25">
      <c r="A302" s="25"/>
    </row>
    <row r="303" spans="1:1" ht="15.6" x14ac:dyDescent="0.25">
      <c r="A303" s="25"/>
    </row>
    <row r="304" spans="1:1" ht="15.6" x14ac:dyDescent="0.25">
      <c r="A304" s="25"/>
    </row>
  </sheetData>
  <sheetProtection algorithmName="SHA-512" hashValue="5/kv4kvs4leOaKldZhAzdgMg1p2CRtprc3LgeE5pBwlaMdiyIcvEKziFHd4yWEWpsbuPBZNoaqKt7QZmzLvBBQ==" saltValue="OyWsCzZCYLfQBxR2CZ/ePw==" spinCount="100000" sheet="1" objects="1" scenarios="1" selectLockedCells="1"/>
  <protectedRanges>
    <protectedRange password="CF7A" sqref="A12:J13 A14:K14 B15:J241 B242:K242 B243:J268" name="Range1_18" securityDescriptor="O:WDG:WDD:(A;;CC;;;WD)"/>
  </protectedRanges>
  <mergeCells count="4">
    <mergeCell ref="A6:A7"/>
    <mergeCell ref="J6:J7"/>
    <mergeCell ref="A1:K1"/>
    <mergeCell ref="A2:K2"/>
  </mergeCells>
  <printOptions horizontalCentered="1"/>
  <pageMargins left="0.11811023622047245" right="0.11811023622047245" top="0.19685039370078741" bottom="0.55118110236220474" header="0.31496062992125984" footer="0.11811023622047245"/>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4"/>
  <sheetViews>
    <sheetView workbookViewId="0">
      <selection activeCell="F6" sqref="F6"/>
    </sheetView>
  </sheetViews>
  <sheetFormatPr defaultColWidth="9.109375" defaultRowHeight="34.5" customHeight="1" x14ac:dyDescent="0.25"/>
  <cols>
    <col min="1" max="10" width="12.88671875" style="2" customWidth="1"/>
    <col min="11" max="16384" width="9.109375" style="2"/>
  </cols>
  <sheetData>
    <row r="2" spans="1:12" ht="20.399999999999999" x14ac:dyDescent="0.25">
      <c r="A2" s="234" t="s">
        <v>45</v>
      </c>
      <c r="B2" s="234"/>
      <c r="C2" s="234"/>
      <c r="D2" s="234"/>
      <c r="E2" s="234"/>
      <c r="F2" s="234"/>
      <c r="G2" s="234"/>
      <c r="H2" s="234"/>
      <c r="I2" s="234"/>
      <c r="J2" s="234"/>
    </row>
    <row r="3" spans="1:12" ht="20.399999999999999" x14ac:dyDescent="0.25">
      <c r="A3" s="102"/>
      <c r="B3" s="102"/>
      <c r="C3" s="28"/>
      <c r="D3" s="28"/>
      <c r="E3" s="28"/>
      <c r="F3" s="28"/>
      <c r="G3" s="28"/>
      <c r="H3" s="28"/>
      <c r="I3" s="102"/>
      <c r="J3" s="102"/>
      <c r="K3" s="102"/>
      <c r="L3" s="102"/>
    </row>
    <row r="4" spans="1:12" ht="20.399999999999999" x14ac:dyDescent="0.25">
      <c r="A4" s="40">
        <f>Bang1!D1</f>
        <v>1</v>
      </c>
      <c r="B4" s="40">
        <f>Bang1!E1</f>
        <v>2</v>
      </c>
      <c r="C4" s="40">
        <f>Bang1!F1</f>
        <v>3</v>
      </c>
      <c r="D4" s="40">
        <f>Bang1!G1</f>
        <v>4</v>
      </c>
      <c r="E4" s="40">
        <f>Bang1!H1</f>
        <v>5</v>
      </c>
      <c r="F4" s="40">
        <f>Bang1!I1</f>
        <v>6</v>
      </c>
      <c r="G4" s="40">
        <f>Bang1!J1</f>
        <v>7</v>
      </c>
      <c r="H4" s="40">
        <f>Bang1!K1</f>
        <v>8</v>
      </c>
      <c r="I4" s="40">
        <f>Bang1!L1</f>
        <v>9</v>
      </c>
      <c r="J4" s="40"/>
    </row>
    <row r="5" spans="1:12" ht="15" customHeight="1" x14ac:dyDescent="0.25">
      <c r="A5" s="41">
        <f>IF(LEN(A4)&gt;0,INDEX(TongHop!$A$9:$I$9,1,MATCH(A4,TongHop!$A$34:$I$34,0)),"")</f>
        <v>9</v>
      </c>
      <c r="B5" s="41">
        <f>IF(LEN(B4)&gt;0,INDEX(TongHop!$A$9:$I$9,1,MATCH(B4,TongHop!$A$34:$I$34,0)),"")</f>
        <v>8</v>
      </c>
      <c r="C5" s="41">
        <f>IF(LEN(C4)&gt;0,INDEX(TongHop!$A$9:$I$9,1,MATCH(C4,TongHop!$A$34:$I$34,0)),"")</f>
        <v>7</v>
      </c>
      <c r="D5" s="41">
        <f>IF(LEN(D4)&gt;0,INDEX(TongHop!$A$9:$I$9,1,MATCH(D4,TongHop!$A$34:$I$34,0)),"")</f>
        <v>6</v>
      </c>
      <c r="E5" s="41">
        <f>IF(LEN(E4)&gt;0,INDEX(TongHop!$A$9:$I$9,1,MATCH(E4,TongHop!$A$34:$I$34,0)),"")</f>
        <v>5</v>
      </c>
      <c r="F5" s="41">
        <f>IF(LEN(F4)&gt;0,INDEX(TongHop!$A$9:$I$9,1,MATCH(F4,TongHop!$A$34:$I$34,0)),"")</f>
        <v>4</v>
      </c>
      <c r="G5" s="41">
        <f>IF(LEN(G4)&gt;0,INDEX(TongHop!$A$9:$I$9,1,MATCH(G4,TongHop!$A$34:$I$34,0)),"")</f>
        <v>3</v>
      </c>
      <c r="H5" s="41">
        <f>IF(LEN(H4)&gt;0,INDEX(TongHop!$A$9:$I$9,1,MATCH(H4,TongHop!$A$34:$I$34,0)),"")</f>
        <v>1</v>
      </c>
      <c r="I5" s="41">
        <f>IF(LEN(I4)&gt;0,INDEX(TongHop!$A$9:$I$9,1,MATCH(I4,TongHop!$A$34:$I$34,0)),"")</f>
        <v>2</v>
      </c>
      <c r="J5" s="42"/>
    </row>
    <row r="6" spans="1:12" ht="136.19999999999999" customHeight="1" x14ac:dyDescent="0.25">
      <c r="A6" s="43" t="str">
        <f>INDEX(TongHop!$A$10:$I$10,1,MATCH(A5,TongHop!$A$9:$I$9,0))</f>
        <v>Bùi Anh Vũ</v>
      </c>
      <c r="B6" s="43" t="str">
        <f>INDEX(TongHop!$A$10:$I$10,1,MATCH(B5,TongHop!$A$9:$I$9,0))</f>
        <v>Phạm Minh Tuấn</v>
      </c>
      <c r="C6" s="43" t="str">
        <f>INDEX(TongHop!$A$10:$I$10,1,MATCH(C5,TongHop!$A$9:$I$9,0))</f>
        <v>Lê Văn Trung</v>
      </c>
      <c r="D6" s="43" t="str">
        <f>INDEX(TongHop!$A$10:$I$10,1,MATCH(D5,TongHop!$A$9:$I$9,0))</f>
        <v>Hồ Ngọc Nghĩa</v>
      </c>
      <c r="E6" s="43" t="str">
        <f>INDEX(TongHop!$A$10:$I$10,1,MATCH(E5,TongHop!$A$9:$I$9,0))</f>
        <v>Lê Viết Mẫn</v>
      </c>
      <c r="F6" s="43" t="str">
        <f>INDEX(TongHop!$A$10:$I$10,1,MATCH(F5,TongHop!$A$9:$I$9,0))</f>
        <v>Nguyễn Tấn Khôi</v>
      </c>
      <c r="G6" s="43" t="str">
        <f>INDEX(TongHop!$A$10:$I$10,1,MATCH(G5,TongHop!$A$9:$I$9,0))</f>
        <v>Nguyễn Công Kha</v>
      </c>
      <c r="H6" s="43" t="str">
        <f>INDEX(TongHop!$A$10:$I$10,1,MATCH(H5,TongHop!$A$9:$I$9,0))</f>
        <v>Võ Đức Ân</v>
      </c>
      <c r="I6" s="43" t="str">
        <f>INDEX(TongHop!$A$10:$I$10,1,MATCH(I5,TongHop!$A$9:$I$9,0))</f>
        <v>Hồ văn Công</v>
      </c>
      <c r="J6" s="44" t="str">
        <f>PhieuBauCu!B2 &amp; " ứng cử viên"</f>
        <v>9 ứng cử viên</v>
      </c>
    </row>
    <row r="7" spans="1:12" ht="32.4" customHeight="1" x14ac:dyDescent="0.25">
      <c r="A7" s="45">
        <f>INDEX(TongHop!$A$27:$I$27,1,MATCH(A5,TongHop!$A$9:$I$9,0))</f>
        <v>99</v>
      </c>
      <c r="B7" s="45">
        <f>INDEX(TongHop!$A$27:$I$27,1,MATCH(B5,TongHop!$A$9:$I$9,0))</f>
        <v>78</v>
      </c>
      <c r="C7" s="45">
        <f>INDEX(TongHop!$A$27:$I$27,1,MATCH(C5,TongHop!$A$9:$I$9,0))</f>
        <v>55</v>
      </c>
      <c r="D7" s="45">
        <f>INDEX(TongHop!$A$27:$I$27,1,MATCH(D5,TongHop!$A$9:$I$9,0))</f>
        <v>47</v>
      </c>
      <c r="E7" s="45">
        <f>INDEX(TongHop!$A$27:$I$27,1,MATCH(E5,TongHop!$A$9:$I$9,0))</f>
        <v>43</v>
      </c>
      <c r="F7" s="45">
        <f>INDEX(TongHop!$A$27:$I$27,1,MATCH(F5,TongHop!$A$9:$I$9,0))</f>
        <v>30</v>
      </c>
      <c r="G7" s="45">
        <f>INDEX(TongHop!$A$27:$I$27,1,MATCH(G5,TongHop!$A$9:$I$9,0))</f>
        <v>16</v>
      </c>
      <c r="H7" s="45">
        <f>INDEX(TongHop!$A$27:$I$27,1,MATCH(H5,TongHop!$A$9:$I$9,0))</f>
        <v>10</v>
      </c>
      <c r="I7" s="45">
        <f>INDEX(TongHop!$A$27:$I$27,1,MATCH(I5,TongHop!$A$9:$I$9,0))</f>
        <v>3</v>
      </c>
      <c r="J7" s="46" t="s">
        <v>46</v>
      </c>
    </row>
    <row r="8" spans="1:12" ht="32.4" customHeight="1" x14ac:dyDescent="0.25">
      <c r="A8" s="45" t="str">
        <f>INDEX(TongHop!$A$28:$I$28,1,MATCH(A5,TongHop!$A$9:$I$9,0))</f>
        <v>98,02%</v>
      </c>
      <c r="B8" s="45" t="str">
        <f>INDEX(TongHop!$A$28:$I$28,1,MATCH(B5,TongHop!$A$9:$I$9,0))</f>
        <v>77,23%</v>
      </c>
      <c r="C8" s="45" t="str">
        <f>INDEX(TongHop!$A$28:$I$28,1,MATCH(C5,TongHop!$A$9:$I$9,0))</f>
        <v>54,46%</v>
      </c>
      <c r="D8" s="45" t="str">
        <f>INDEX(TongHop!$A$28:$I$28,1,MATCH(D5,TongHop!$A$9:$I$9,0))</f>
        <v>46,53%</v>
      </c>
      <c r="E8" s="45" t="str">
        <f>INDEX(TongHop!$A$28:$I$28,1,MATCH(E5,TongHop!$A$9:$I$9,0))</f>
        <v>42,57%</v>
      </c>
      <c r="F8" s="45" t="str">
        <f>INDEX(TongHop!$A$28:$I$28,1,MATCH(F5,TongHop!$A$9:$I$9,0))</f>
        <v>29,7%</v>
      </c>
      <c r="G8" s="45" t="str">
        <f>INDEX(TongHop!$A$28:$I$28,1,MATCH(G5,TongHop!$A$9:$I$9,0))</f>
        <v>15,84%</v>
      </c>
      <c r="H8" s="45" t="str">
        <f>INDEX(TongHop!$A$28:$I$28,1,MATCH(H5,TongHop!$A$9:$I$9,0))</f>
        <v>9,9%</v>
      </c>
      <c r="I8" s="45" t="str">
        <f>INDEX(TongHop!$A$28:$I$28,1,MATCH(I5,TongHop!$A$9:$I$9,0))</f>
        <v>2,97%</v>
      </c>
      <c r="J8" s="47" t="str">
        <f>"/"&amp;Bang1!$D$6&amp; " tờ phiếu"</f>
        <v>/101 tờ phiếu</v>
      </c>
    </row>
    <row r="9" spans="1:12" ht="56.4" customHeight="1" x14ac:dyDescent="0.25"/>
    <row r="10" spans="1:12" ht="56.4" customHeight="1" x14ac:dyDescent="0.25"/>
    <row r="11" spans="1:12" ht="56.4" customHeight="1" thickBot="1" x14ac:dyDescent="0.3"/>
    <row r="12" spans="1:12" ht="20.25" customHeight="1" thickTop="1" x14ac:dyDescent="0.25">
      <c r="A12" s="235" t="s">
        <v>47</v>
      </c>
      <c r="B12" s="236"/>
      <c r="C12" s="236"/>
      <c r="D12" s="236"/>
      <c r="E12" s="236"/>
      <c r="F12" s="236"/>
      <c r="G12" s="236"/>
      <c r="H12" s="236"/>
      <c r="I12" s="236"/>
      <c r="J12" s="237"/>
    </row>
    <row r="13" spans="1:12" ht="13.8" thickBot="1" x14ac:dyDescent="0.3">
      <c r="A13" s="238"/>
      <c r="B13" s="239"/>
      <c r="C13" s="239"/>
      <c r="D13" s="239"/>
      <c r="E13" s="239"/>
      <c r="F13" s="239"/>
      <c r="G13" s="239"/>
      <c r="H13" s="239"/>
      <c r="I13" s="239"/>
      <c r="J13" s="240"/>
    </row>
    <row r="14" spans="1:12" ht="34.5" customHeight="1" thickTop="1" x14ac:dyDescent="0.25"/>
  </sheetData>
  <sheetProtection algorithmName="SHA-512" hashValue="DAt6mO15U7RR7lWDWthINdsgbSK7OoZ9ZRPmTunx7dw7IXIH3R/s8ypD33EntQNfKrfts2IA/HDNDVO4HrkMkA==" saltValue="tOhGDl/cOhnLZI6irhaYEQ==" spinCount="100000" sheet="1" objects="1" scenarios="1"/>
  <mergeCells count="2">
    <mergeCell ref="A2:J2"/>
    <mergeCell ref="A12:J13"/>
  </mergeCells>
  <conditionalFormatting sqref="A7:I8">
    <cfRule type="expression" dxfId="0" priority="2">
      <formula>$A$7=""</formula>
    </cfRule>
  </conditionalFormatting>
  <printOptions horizontalCentered="1"/>
  <pageMargins left="0.51181102362204722" right="0.51181102362204722" top="0.55118110236220474" bottom="0.55118110236220474"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G5" sqref="G5"/>
    </sheetView>
  </sheetViews>
  <sheetFormatPr defaultColWidth="9.109375" defaultRowHeight="13.2" x14ac:dyDescent="0.25"/>
  <cols>
    <col min="1" max="10" width="12.88671875" style="2" customWidth="1"/>
    <col min="11" max="16384" width="9.109375" style="2"/>
  </cols>
  <sheetData>
    <row r="1" spans="1:12" ht="4.2" customHeight="1" x14ac:dyDescent="0.25"/>
    <row r="2" spans="1:12" ht="20.399999999999999" x14ac:dyDescent="0.25">
      <c r="A2" s="234" t="s">
        <v>55</v>
      </c>
      <c r="B2" s="234"/>
      <c r="C2" s="234"/>
      <c r="D2" s="234"/>
      <c r="E2" s="234"/>
      <c r="F2" s="234"/>
      <c r="G2" s="234"/>
      <c r="H2" s="234"/>
      <c r="I2" s="234"/>
      <c r="J2" s="234"/>
    </row>
    <row r="3" spans="1:12" ht="6" customHeight="1" x14ac:dyDescent="0.25">
      <c r="A3" s="102"/>
      <c r="B3" s="102"/>
      <c r="C3" s="28"/>
      <c r="D3" s="28"/>
      <c r="E3" s="28"/>
      <c r="F3" s="28"/>
      <c r="G3" s="28"/>
      <c r="H3" s="28"/>
      <c r="I3" s="102"/>
      <c r="J3" s="102"/>
      <c r="K3" s="102"/>
      <c r="L3" s="102"/>
    </row>
    <row r="4" spans="1:12" ht="21" customHeight="1" x14ac:dyDescent="0.25">
      <c r="A4" s="29">
        <f>TongHop!A9</f>
        <v>1</v>
      </c>
      <c r="B4" s="29">
        <f>TongHop!B9</f>
        <v>2</v>
      </c>
      <c r="C4" s="29">
        <f>TongHop!C9</f>
        <v>3</v>
      </c>
      <c r="D4" s="29">
        <f>TongHop!D9</f>
        <v>4</v>
      </c>
      <c r="E4" s="29">
        <f>TongHop!E9</f>
        <v>5</v>
      </c>
      <c r="F4" s="29">
        <f>TongHop!F9</f>
        <v>6</v>
      </c>
      <c r="G4" s="29">
        <f>TongHop!G9</f>
        <v>7</v>
      </c>
      <c r="H4" s="29">
        <f>TongHop!H9</f>
        <v>8</v>
      </c>
      <c r="I4" s="29">
        <f>TongHop!I9</f>
        <v>9</v>
      </c>
      <c r="J4" s="29"/>
    </row>
    <row r="5" spans="1:12" ht="102" customHeight="1" x14ac:dyDescent="0.25">
      <c r="A5" s="95" t="str">
        <f>TongHop!A10</f>
        <v>Võ Đức Ân</v>
      </c>
      <c r="B5" s="95" t="str">
        <f>TongHop!B10</f>
        <v>Hồ văn Công</v>
      </c>
      <c r="C5" s="95" t="str">
        <f>TongHop!C10</f>
        <v>Nguyễn Công Kha</v>
      </c>
      <c r="D5" s="95" t="str">
        <f>TongHop!D10</f>
        <v>Nguyễn Tấn Khôi</v>
      </c>
      <c r="E5" s="95" t="str">
        <f>TongHop!E10</f>
        <v>Lê Viết Mẫn</v>
      </c>
      <c r="F5" s="95" t="str">
        <f>TongHop!F10</f>
        <v>Hồ Ngọc Nghĩa</v>
      </c>
      <c r="G5" s="95" t="str">
        <f>TongHop!G10</f>
        <v>Lê Văn Trung</v>
      </c>
      <c r="H5" s="95" t="str">
        <f>TongHop!H10</f>
        <v>Phạm Minh Tuấn</v>
      </c>
      <c r="I5" s="95" t="str">
        <f>TongHop!I10</f>
        <v>Bùi Anh Vũ</v>
      </c>
      <c r="J5" s="96" t="str">
        <f>PhieuBauCu!B2 &amp; " ứng cử viên"</f>
        <v>9 ứng cử viên</v>
      </c>
    </row>
    <row r="6" spans="1:12" ht="26.4" customHeight="1" x14ac:dyDescent="0.25">
      <c r="A6" s="97">
        <f>TongHop!A27</f>
        <v>10</v>
      </c>
      <c r="B6" s="97">
        <f>TongHop!B27</f>
        <v>3</v>
      </c>
      <c r="C6" s="97">
        <f>TongHop!C27</f>
        <v>16</v>
      </c>
      <c r="D6" s="97">
        <f>TongHop!D27</f>
        <v>30</v>
      </c>
      <c r="E6" s="97">
        <f>TongHop!E27</f>
        <v>43</v>
      </c>
      <c r="F6" s="97">
        <f>TongHop!F27</f>
        <v>47</v>
      </c>
      <c r="G6" s="97">
        <f>TongHop!G27</f>
        <v>55</v>
      </c>
      <c r="H6" s="97">
        <f>TongHop!H27</f>
        <v>78</v>
      </c>
      <c r="I6" s="97">
        <f>TongHop!I27</f>
        <v>99</v>
      </c>
      <c r="J6" s="98" t="s">
        <v>46</v>
      </c>
    </row>
    <row r="7" spans="1:12" ht="26.4" customHeight="1" x14ac:dyDescent="0.25">
      <c r="A7" s="99" t="str">
        <f>TongHop!A28</f>
        <v>9,9%</v>
      </c>
      <c r="B7" s="99" t="str">
        <f>TongHop!B28</f>
        <v>2,97%</v>
      </c>
      <c r="C7" s="99" t="str">
        <f>TongHop!C28</f>
        <v>15,84%</v>
      </c>
      <c r="D7" s="99" t="str">
        <f>TongHop!D28</f>
        <v>29,7%</v>
      </c>
      <c r="E7" s="99" t="str">
        <f>TongHop!E28</f>
        <v>42,57%</v>
      </c>
      <c r="F7" s="99" t="str">
        <f>TongHop!F28</f>
        <v>46,53%</v>
      </c>
      <c r="G7" s="99" t="str">
        <f>TongHop!G28</f>
        <v>54,46%</v>
      </c>
      <c r="H7" s="99" t="str">
        <f>TongHop!H28</f>
        <v>77,23%</v>
      </c>
      <c r="I7" s="99" t="str">
        <f>TongHop!I28</f>
        <v>98,02%</v>
      </c>
      <c r="J7" s="100" t="str">
        <f>"/"&amp;Bang1!$D$6&amp; " tờ phiếu"</f>
        <v>/101 tờ phiếu</v>
      </c>
    </row>
    <row r="8" spans="1:12" ht="18.600000000000001" customHeight="1" x14ac:dyDescent="0.25">
      <c r="A8" s="80"/>
      <c r="B8" s="80"/>
      <c r="C8" s="80"/>
      <c r="D8" s="80"/>
      <c r="E8" s="80"/>
      <c r="F8" s="80"/>
      <c r="G8" s="80"/>
      <c r="H8" s="80"/>
      <c r="I8" s="80"/>
      <c r="J8" s="81"/>
    </row>
    <row r="9" spans="1:12" ht="14.4" customHeight="1" x14ac:dyDescent="0.25">
      <c r="A9" s="92" t="str">
        <f>TongHop!A11</f>
        <v/>
      </c>
      <c r="B9" s="92" t="str">
        <f>TongHop!B11</f>
        <v/>
      </c>
      <c r="C9" s="92" t="str">
        <f>TongHop!C11</f>
        <v/>
      </c>
      <c r="D9" s="92" t="str">
        <f>TongHop!D11</f>
        <v/>
      </c>
      <c r="E9" s="92" t="str">
        <f>TongHop!E11</f>
        <v/>
      </c>
      <c r="F9" s="92" t="str">
        <f>TongHop!F11</f>
        <v/>
      </c>
      <c r="G9" s="92" t="str">
        <f>TongHop!G11</f>
        <v/>
      </c>
      <c r="H9" s="92" t="str">
        <f>TongHop!H11</f>
        <v/>
      </c>
      <c r="I9" s="92" t="str">
        <f>TongHop!I11</f>
        <v/>
      </c>
      <c r="J9" s="241" t="str">
        <f>TongHop!J11</f>
        <v/>
      </c>
    </row>
    <row r="10" spans="1:12" ht="14.4" customHeight="1" x14ac:dyDescent="0.25">
      <c r="A10" s="94" t="str">
        <f>TongHop!A12</f>
        <v/>
      </c>
      <c r="B10" s="94" t="str">
        <f>TongHop!B12</f>
        <v/>
      </c>
      <c r="C10" s="94" t="str">
        <f>TongHop!C12</f>
        <v/>
      </c>
      <c r="D10" s="94" t="str">
        <f>TongHop!D12</f>
        <v/>
      </c>
      <c r="E10" s="94" t="str">
        <f>TongHop!E12</f>
        <v/>
      </c>
      <c r="F10" s="94" t="str">
        <f>TongHop!F12</f>
        <v/>
      </c>
      <c r="G10" s="94" t="str">
        <f>TongHop!G12</f>
        <v/>
      </c>
      <c r="H10" s="94" t="str">
        <f>TongHop!H12</f>
        <v/>
      </c>
      <c r="I10" s="94" t="str">
        <f>TongHop!I12</f>
        <v/>
      </c>
      <c r="J10" s="242"/>
    </row>
    <row r="11" spans="1:12" s="26" customFormat="1" ht="14.4" customHeight="1" x14ac:dyDescent="0.25">
      <c r="A11" s="92">
        <f>TongHop!A13</f>
        <v>1</v>
      </c>
      <c r="B11" s="92">
        <f>TongHop!B13</f>
        <v>0</v>
      </c>
      <c r="C11" s="92">
        <f>TongHop!C13</f>
        <v>0</v>
      </c>
      <c r="D11" s="92">
        <f>TongHop!D13</f>
        <v>0</v>
      </c>
      <c r="E11" s="92">
        <f>TongHop!E13</f>
        <v>0</v>
      </c>
      <c r="F11" s="92">
        <f>TongHop!F13</f>
        <v>0</v>
      </c>
      <c r="G11" s="92">
        <f>TongHop!G13</f>
        <v>0</v>
      </c>
      <c r="H11" s="92">
        <f>TongHop!H13</f>
        <v>0</v>
      </c>
      <c r="I11" s="92">
        <f>TongHop!I13</f>
        <v>21</v>
      </c>
      <c r="J11" s="241" t="str">
        <f>TongHop!J13</f>
        <v>Phiếu bầu 1</v>
      </c>
    </row>
    <row r="12" spans="1:12" s="26" customFormat="1" ht="14.4" customHeight="1" x14ac:dyDescent="0.25">
      <c r="A12" s="94" t="str">
        <f>TongHop!A14</f>
        <v>4,55%</v>
      </c>
      <c r="B12" s="94" t="str">
        <f>TongHop!B14</f>
        <v/>
      </c>
      <c r="C12" s="94" t="str">
        <f>TongHop!C14</f>
        <v/>
      </c>
      <c r="D12" s="94" t="str">
        <f>TongHop!D14</f>
        <v/>
      </c>
      <c r="E12" s="94" t="str">
        <f>TongHop!E14</f>
        <v/>
      </c>
      <c r="F12" s="94" t="str">
        <f>TongHop!F14</f>
        <v/>
      </c>
      <c r="G12" s="94" t="str">
        <f>TongHop!G14</f>
        <v/>
      </c>
      <c r="H12" s="94" t="str">
        <f>TongHop!H14</f>
        <v/>
      </c>
      <c r="I12" s="94" t="str">
        <f>TongHop!I14</f>
        <v>95,45%</v>
      </c>
      <c r="J12" s="242"/>
    </row>
    <row r="13" spans="1:12" s="26" customFormat="1" ht="14.4" customHeight="1" x14ac:dyDescent="0.25">
      <c r="A13" s="92">
        <f>TongHop!A15</f>
        <v>1</v>
      </c>
      <c r="B13" s="92">
        <f>TongHop!B15</f>
        <v>0</v>
      </c>
      <c r="C13" s="92">
        <f>TongHop!C15</f>
        <v>0</v>
      </c>
      <c r="D13" s="92">
        <f>TongHop!D15</f>
        <v>0</v>
      </c>
      <c r="E13" s="92">
        <f>TongHop!E15</f>
        <v>0</v>
      </c>
      <c r="F13" s="92">
        <f>TongHop!F15</f>
        <v>0</v>
      </c>
      <c r="G13" s="92">
        <f>TongHop!G15</f>
        <v>0</v>
      </c>
      <c r="H13" s="92">
        <f>TongHop!H15</f>
        <v>16</v>
      </c>
      <c r="I13" s="92">
        <f>TongHop!I15</f>
        <v>17</v>
      </c>
      <c r="J13" s="241" t="str">
        <f>TongHop!J15</f>
        <v>Phiếu bầu 2</v>
      </c>
    </row>
    <row r="14" spans="1:12" s="26" customFormat="1" ht="14.4" customHeight="1" x14ac:dyDescent="0.25">
      <c r="A14" s="94" t="str">
        <f>TongHop!A16</f>
        <v>2,94%</v>
      </c>
      <c r="B14" s="94" t="str">
        <f>TongHop!B16</f>
        <v/>
      </c>
      <c r="C14" s="94" t="str">
        <f>TongHop!C16</f>
        <v/>
      </c>
      <c r="D14" s="94" t="str">
        <f>TongHop!D16</f>
        <v/>
      </c>
      <c r="E14" s="94" t="str">
        <f>TongHop!E16</f>
        <v/>
      </c>
      <c r="F14" s="94" t="str">
        <f>TongHop!F16</f>
        <v/>
      </c>
      <c r="G14" s="94" t="str">
        <f>TongHop!G16</f>
        <v/>
      </c>
      <c r="H14" s="94" t="str">
        <f>TongHop!H16</f>
        <v>47,06%</v>
      </c>
      <c r="I14" s="94" t="str">
        <f>TongHop!I16</f>
        <v>50%</v>
      </c>
      <c r="J14" s="242"/>
    </row>
    <row r="15" spans="1:12" s="26" customFormat="1" ht="14.4" customHeight="1" x14ac:dyDescent="0.25">
      <c r="A15" s="92">
        <f>TongHop!A17</f>
        <v>5</v>
      </c>
      <c r="B15" s="92">
        <f>TongHop!B17</f>
        <v>0</v>
      </c>
      <c r="C15" s="92">
        <f>TongHop!C17</f>
        <v>0</v>
      </c>
      <c r="D15" s="92">
        <f>TongHop!D17</f>
        <v>0</v>
      </c>
      <c r="E15" s="92">
        <f>TongHop!E17</f>
        <v>0</v>
      </c>
      <c r="F15" s="92">
        <f>TongHop!F17</f>
        <v>1</v>
      </c>
      <c r="G15" s="92">
        <f>TongHop!G17</f>
        <v>11</v>
      </c>
      <c r="H15" s="92">
        <f>TongHop!H17</f>
        <v>16</v>
      </c>
      <c r="I15" s="92">
        <f>TongHop!I17</f>
        <v>15</v>
      </c>
      <c r="J15" s="241" t="str">
        <f>TongHop!J17</f>
        <v>Phiếu bầu 3</v>
      </c>
    </row>
    <row r="16" spans="1:12" s="26" customFormat="1" ht="14.4" customHeight="1" x14ac:dyDescent="0.25">
      <c r="A16" s="94" t="str">
        <f>TongHop!A18</f>
        <v>10,42%</v>
      </c>
      <c r="B16" s="94" t="str">
        <f>TongHop!B18</f>
        <v/>
      </c>
      <c r="C16" s="94" t="str">
        <f>TongHop!C18</f>
        <v/>
      </c>
      <c r="D16" s="94" t="str">
        <f>TongHop!D18</f>
        <v/>
      </c>
      <c r="E16" s="94" t="str">
        <f>TongHop!E18</f>
        <v/>
      </c>
      <c r="F16" s="94" t="str">
        <f>TongHop!F18</f>
        <v>2,08%</v>
      </c>
      <c r="G16" s="94" t="str">
        <f>TongHop!G18</f>
        <v>22,92%</v>
      </c>
      <c r="H16" s="94" t="str">
        <f>TongHop!H18</f>
        <v>33,33%</v>
      </c>
      <c r="I16" s="94" t="str">
        <f>TongHop!I18</f>
        <v>31,25%</v>
      </c>
      <c r="J16" s="242"/>
    </row>
    <row r="17" spans="1:10" s="26" customFormat="1" ht="14.4" customHeight="1" x14ac:dyDescent="0.25">
      <c r="A17" s="92">
        <f>TongHop!A19</f>
        <v>0</v>
      </c>
      <c r="B17" s="92">
        <f>TongHop!B19</f>
        <v>0</v>
      </c>
      <c r="C17" s="92">
        <f>TongHop!C19</f>
        <v>0</v>
      </c>
      <c r="D17" s="92">
        <f>TongHop!D19</f>
        <v>0</v>
      </c>
      <c r="E17" s="92">
        <f>TongHop!E19</f>
        <v>0</v>
      </c>
      <c r="F17" s="92">
        <f>TongHop!F19</f>
        <v>0</v>
      </c>
      <c r="G17" s="92">
        <f>TongHop!G19</f>
        <v>0</v>
      </c>
      <c r="H17" s="92">
        <f>TongHop!H19</f>
        <v>0</v>
      </c>
      <c r="I17" s="92">
        <f>TongHop!I19</f>
        <v>0</v>
      </c>
      <c r="J17" s="241" t="str">
        <f>TongHop!J19</f>
        <v>Phiếu bầu 4</v>
      </c>
    </row>
    <row r="18" spans="1:10" s="26" customFormat="1" ht="14.4" customHeight="1" x14ac:dyDescent="0.25">
      <c r="A18" s="94" t="str">
        <f>TongHop!A20</f>
        <v/>
      </c>
      <c r="B18" s="94" t="str">
        <f>TongHop!B20</f>
        <v/>
      </c>
      <c r="C18" s="94" t="str">
        <f>TongHop!C20</f>
        <v/>
      </c>
      <c r="D18" s="94" t="str">
        <f>TongHop!D20</f>
        <v/>
      </c>
      <c r="E18" s="94" t="str">
        <f>TongHop!E20</f>
        <v/>
      </c>
      <c r="F18" s="94" t="str">
        <f>TongHop!F20</f>
        <v/>
      </c>
      <c r="G18" s="94" t="str">
        <f>TongHop!G20</f>
        <v/>
      </c>
      <c r="H18" s="94" t="str">
        <f>TongHop!H20</f>
        <v/>
      </c>
      <c r="I18" s="94" t="str">
        <f>TongHop!I20</f>
        <v/>
      </c>
      <c r="J18" s="242"/>
    </row>
    <row r="19" spans="1:10" s="26" customFormat="1" ht="14.4" customHeight="1" x14ac:dyDescent="0.25">
      <c r="A19" s="92">
        <f>TongHop!A21</f>
        <v>0</v>
      </c>
      <c r="B19" s="92">
        <f>TongHop!B21</f>
        <v>0</v>
      </c>
      <c r="C19" s="92">
        <f>TongHop!C21</f>
        <v>0</v>
      </c>
      <c r="D19" s="92">
        <f>TongHop!D21</f>
        <v>0</v>
      </c>
      <c r="E19" s="92">
        <f>TongHop!E21</f>
        <v>16</v>
      </c>
      <c r="F19" s="92">
        <f>TongHop!F21</f>
        <v>16</v>
      </c>
      <c r="G19" s="92">
        <f>TongHop!G21</f>
        <v>16</v>
      </c>
      <c r="H19" s="92">
        <f>TongHop!H21</f>
        <v>16</v>
      </c>
      <c r="I19" s="92">
        <f>TongHop!I21</f>
        <v>16</v>
      </c>
      <c r="J19" s="241" t="str">
        <f>TongHop!J21</f>
        <v>Phiếu bầu 5</v>
      </c>
    </row>
    <row r="20" spans="1:10" s="26" customFormat="1" ht="14.4" customHeight="1" x14ac:dyDescent="0.25">
      <c r="A20" s="94" t="str">
        <f>TongHop!A22</f>
        <v/>
      </c>
      <c r="B20" s="94" t="str">
        <f>TongHop!B22</f>
        <v/>
      </c>
      <c r="C20" s="94" t="str">
        <f>TongHop!C22</f>
        <v/>
      </c>
      <c r="D20" s="94" t="str">
        <f>TongHop!D22</f>
        <v/>
      </c>
      <c r="E20" s="94" t="str">
        <f>TongHop!E22</f>
        <v>20%</v>
      </c>
      <c r="F20" s="94" t="str">
        <f>TongHop!F22</f>
        <v>20%</v>
      </c>
      <c r="G20" s="94" t="str">
        <f>TongHop!G22</f>
        <v>20%</v>
      </c>
      <c r="H20" s="94" t="str">
        <f>TongHop!H22</f>
        <v>20%</v>
      </c>
      <c r="I20" s="94" t="str">
        <f>TongHop!I22</f>
        <v>20%</v>
      </c>
      <c r="J20" s="242"/>
    </row>
    <row r="21" spans="1:10" s="26" customFormat="1" ht="14.4" customHeight="1" x14ac:dyDescent="0.25">
      <c r="A21" s="92">
        <f>TongHop!A23</f>
        <v>0</v>
      </c>
      <c r="B21" s="92">
        <f>TongHop!B23</f>
        <v>0</v>
      </c>
      <c r="C21" s="92">
        <f>TongHop!C23</f>
        <v>1</v>
      </c>
      <c r="D21" s="92">
        <f>TongHop!D23</f>
        <v>13</v>
      </c>
      <c r="E21" s="92">
        <f>TongHop!E23</f>
        <v>12</v>
      </c>
      <c r="F21" s="92">
        <f>TongHop!F23</f>
        <v>13</v>
      </c>
      <c r="G21" s="92">
        <f>TongHop!G23</f>
        <v>13</v>
      </c>
      <c r="H21" s="92">
        <f>TongHop!H23</f>
        <v>13</v>
      </c>
      <c r="I21" s="92">
        <f>TongHop!I23</f>
        <v>13</v>
      </c>
      <c r="J21" s="241" t="str">
        <f>TongHop!J23</f>
        <v>Phiếu bầu 6</v>
      </c>
    </row>
    <row r="22" spans="1:10" s="26" customFormat="1" ht="14.4" customHeight="1" x14ac:dyDescent="0.25">
      <c r="A22" s="94" t="str">
        <f>TongHop!A24</f>
        <v/>
      </c>
      <c r="B22" s="94" t="str">
        <f>TongHop!B24</f>
        <v/>
      </c>
      <c r="C22" s="94" t="str">
        <f>TongHop!C24</f>
        <v>1,28%</v>
      </c>
      <c r="D22" s="94" t="str">
        <f>TongHop!D24</f>
        <v>16,67%</v>
      </c>
      <c r="E22" s="94" t="str">
        <f>TongHop!E24</f>
        <v>15,38%</v>
      </c>
      <c r="F22" s="94" t="str">
        <f>TongHop!F24</f>
        <v>16,67%</v>
      </c>
      <c r="G22" s="94" t="str">
        <f>TongHop!G24</f>
        <v>16,67%</v>
      </c>
      <c r="H22" s="94" t="str">
        <f>TongHop!H24</f>
        <v>16,67%</v>
      </c>
      <c r="I22" s="94" t="str">
        <f>TongHop!I24</f>
        <v>16,67%</v>
      </c>
      <c r="J22" s="242"/>
    </row>
    <row r="23" spans="1:10" s="26" customFormat="1" ht="14.4" customHeight="1" x14ac:dyDescent="0.25">
      <c r="A23" s="92">
        <f>TongHop!A25</f>
        <v>3</v>
      </c>
      <c r="B23" s="92">
        <f>TongHop!B25</f>
        <v>3</v>
      </c>
      <c r="C23" s="92">
        <f>TongHop!C25</f>
        <v>15</v>
      </c>
      <c r="D23" s="92">
        <f>TongHop!D25</f>
        <v>17</v>
      </c>
      <c r="E23" s="92">
        <f>TongHop!E25</f>
        <v>15</v>
      </c>
      <c r="F23" s="92">
        <f>TongHop!F25</f>
        <v>17</v>
      </c>
      <c r="G23" s="92">
        <f>TongHop!G25</f>
        <v>15</v>
      </c>
      <c r="H23" s="92">
        <f>TongHop!H25</f>
        <v>17</v>
      </c>
      <c r="I23" s="92">
        <f>TongHop!I25</f>
        <v>17</v>
      </c>
      <c r="J23" s="241" t="str">
        <f>TongHop!J25</f>
        <v>Phiếu bầu 7</v>
      </c>
    </row>
    <row r="24" spans="1:10" s="27" customFormat="1" ht="14.4" customHeight="1" x14ac:dyDescent="0.25">
      <c r="A24" s="94" t="str">
        <f>TongHop!A26</f>
        <v>2,52%</v>
      </c>
      <c r="B24" s="94" t="str">
        <f>TongHop!B26</f>
        <v>2,52%</v>
      </c>
      <c r="C24" s="94" t="str">
        <f>TongHop!C26</f>
        <v>12,61%</v>
      </c>
      <c r="D24" s="94" t="str">
        <f>TongHop!D26</f>
        <v>14,29%</v>
      </c>
      <c r="E24" s="94" t="str">
        <f>TongHop!E26</f>
        <v>12,61%</v>
      </c>
      <c r="F24" s="94" t="str">
        <f>TongHop!F26</f>
        <v>14,29%</v>
      </c>
      <c r="G24" s="94" t="str">
        <f>TongHop!G26</f>
        <v>12,61%</v>
      </c>
      <c r="H24" s="94" t="str">
        <f>TongHop!H26</f>
        <v>14,29%</v>
      </c>
      <c r="I24" s="94" t="str">
        <f>TongHop!I26</f>
        <v>14,29%</v>
      </c>
      <c r="J24" s="242"/>
    </row>
    <row r="25" spans="1:10" s="27" customFormat="1" ht="24" customHeight="1" x14ac:dyDescent="0.25">
      <c r="A25" s="31"/>
      <c r="B25" s="31"/>
      <c r="C25" s="31"/>
      <c r="D25" s="31"/>
      <c r="E25" s="31"/>
      <c r="F25" s="31"/>
      <c r="G25" s="31"/>
      <c r="H25" s="31"/>
      <c r="I25" s="31"/>
      <c r="J25" s="32"/>
    </row>
    <row r="26" spans="1:10" s="27" customFormat="1" ht="16.8" customHeight="1" x14ac:dyDescent="0.25">
      <c r="A26" s="103"/>
      <c r="B26" s="103" t="s">
        <v>54</v>
      </c>
      <c r="C26" s="31"/>
      <c r="D26" s="31"/>
      <c r="E26" s="31"/>
      <c r="F26" s="31"/>
      <c r="G26" s="31"/>
      <c r="H26" s="31"/>
      <c r="I26" s="31"/>
      <c r="J26" s="32"/>
    </row>
    <row r="27" spans="1:10" s="27" customFormat="1" ht="16.8" hidden="1" customHeight="1" x14ac:dyDescent="0.25">
      <c r="A27" s="33"/>
      <c r="B27" s="33">
        <f>IF(PhieuBauCu!$B$13-1 &gt;0, PhieuBauCu!$B$13, "")</f>
        <v>7</v>
      </c>
      <c r="C27" s="34">
        <f>IF(PhieuBauCu!$B$13-1 &gt;0, PhieuBauCu!$B$13-1, "")</f>
        <v>6</v>
      </c>
      <c r="D27" s="34">
        <f>IF(PhieuBauCu!$B$13-1 &gt;0, PhieuBauCu!$B$13-2, "")</f>
        <v>5</v>
      </c>
      <c r="E27" s="34">
        <f>IF(PhieuBauCu!$B$13-1 &gt;0, PhieuBauCu!$B$13-3, "")</f>
        <v>4</v>
      </c>
      <c r="F27" s="34">
        <f>IF(PhieuBauCu!$B$13-1 &gt;0, PhieuBauCu!$B$13-4, "")</f>
        <v>3</v>
      </c>
      <c r="G27" s="34">
        <f>IF(PhieuBauCu!$B$13-1 &gt;0, PhieuBauCu!$B$13-5, "")</f>
        <v>2</v>
      </c>
      <c r="H27" s="34">
        <f>IF(PhieuBauCu!$B$13-1 &gt;0, PhieuBauCu!$B$13-6, "")</f>
        <v>1</v>
      </c>
      <c r="I27" s="34">
        <f>IF(PhieuBauCu!$B$13-1 &gt;0, PhieuBauCu!$B$13-7, "")</f>
        <v>0</v>
      </c>
      <c r="J27" s="32"/>
    </row>
    <row r="28" spans="1:10" s="27" customFormat="1" ht="16.8" customHeight="1" x14ac:dyDescent="0.25">
      <c r="A28" s="230" t="str">
        <f>TongHop!A4</f>
        <v>Số phiếu bầu</v>
      </c>
      <c r="B28" s="35" t="str">
        <f>TongHop!B4</f>
        <v>PB 7</v>
      </c>
      <c r="C28" s="35" t="str">
        <f>TongHop!C4</f>
        <v>PB 6</v>
      </c>
      <c r="D28" s="35" t="str">
        <f>TongHop!D4</f>
        <v>PB 5</v>
      </c>
      <c r="E28" s="35" t="str">
        <f>TongHop!E4</f>
        <v>PB 4</v>
      </c>
      <c r="F28" s="35" t="str">
        <f>TongHop!F4</f>
        <v>PB 3</v>
      </c>
      <c r="G28" s="35" t="str">
        <f>TongHop!G4</f>
        <v>PB 2</v>
      </c>
      <c r="H28" s="35" t="str">
        <f>TongHop!H4</f>
        <v>PB 1</v>
      </c>
      <c r="I28" s="35" t="str">
        <f>TongHop!I4</f>
        <v/>
      </c>
      <c r="J28" s="230" t="str">
        <f>TongHop!J4</f>
        <v>Số phiếu bầu</v>
      </c>
    </row>
    <row r="29" spans="1:10" s="27" customFormat="1" ht="16.8" customHeight="1" x14ac:dyDescent="0.25">
      <c r="A29" s="231"/>
      <c r="B29" s="92">
        <f>TongHop!B5</f>
        <v>17</v>
      </c>
      <c r="C29" s="92">
        <f>TongHop!C5</f>
        <v>13</v>
      </c>
      <c r="D29" s="92">
        <f>TongHop!D5</f>
        <v>16</v>
      </c>
      <c r="E29" s="92">
        <f>TongHop!E5</f>
        <v>0</v>
      </c>
      <c r="F29" s="92">
        <f>TongHop!F5</f>
        <v>16</v>
      </c>
      <c r="G29" s="92">
        <f>TongHop!G5</f>
        <v>17</v>
      </c>
      <c r="H29" s="92">
        <f>TongHop!H5</f>
        <v>22</v>
      </c>
      <c r="I29" s="92" t="str">
        <f>TongHop!I5</f>
        <v/>
      </c>
      <c r="J29" s="231"/>
    </row>
    <row r="30" spans="1:10" s="27" customFormat="1" ht="16.8" customHeight="1" x14ac:dyDescent="0.25">
      <c r="A30" s="30" t="str">
        <f>TongHop!A6</f>
        <v>Lượt phiếu bầu</v>
      </c>
      <c r="B30" s="93">
        <f>TongHop!B6</f>
        <v>119</v>
      </c>
      <c r="C30" s="93">
        <f>TongHop!C6</f>
        <v>78</v>
      </c>
      <c r="D30" s="93">
        <f>TongHop!D6</f>
        <v>80</v>
      </c>
      <c r="E30" s="93">
        <f>TongHop!E6</f>
        <v>0</v>
      </c>
      <c r="F30" s="93">
        <f>TongHop!F6</f>
        <v>48</v>
      </c>
      <c r="G30" s="93">
        <f>TongHop!G6</f>
        <v>34</v>
      </c>
      <c r="H30" s="93">
        <f>TongHop!H6</f>
        <v>22</v>
      </c>
      <c r="I30" s="93" t="str">
        <f>TongHop!I6</f>
        <v/>
      </c>
      <c r="J30" s="30" t="str">
        <f>TongHop!J6</f>
        <v>Lượt phiếu bầu</v>
      </c>
    </row>
    <row r="31" spans="1:10" s="27" customFormat="1" ht="23.4" customHeight="1" x14ac:dyDescent="0.25">
      <c r="A31" s="30" t="str">
        <f>TongHop!A7</f>
        <v>Tỷ lệ %</v>
      </c>
      <c r="B31" s="94" t="str">
        <f>TongHop!B7</f>
        <v>16,83%</v>
      </c>
      <c r="C31" s="94" t="str">
        <f>TongHop!C7</f>
        <v>12,87%</v>
      </c>
      <c r="D31" s="94" t="str">
        <f>TongHop!D7</f>
        <v>15,84%</v>
      </c>
      <c r="E31" s="94" t="str">
        <f>TongHop!E7</f>
        <v>0%</v>
      </c>
      <c r="F31" s="94" t="str">
        <f>TongHop!F7</f>
        <v>15,84%</v>
      </c>
      <c r="G31" s="94" t="str">
        <f>TongHop!G7</f>
        <v>16,83%</v>
      </c>
      <c r="H31" s="94" t="str">
        <f>TongHop!H7</f>
        <v>21,78%</v>
      </c>
      <c r="I31" s="94" t="str">
        <f>TongHop!I7</f>
        <v/>
      </c>
      <c r="J31" s="30" t="str">
        <f>TongHop!J7</f>
        <v>Tỷ lệ %</v>
      </c>
    </row>
    <row r="32" spans="1:10" s="25" customFormat="1" ht="19.2" customHeight="1" x14ac:dyDescent="0.25"/>
    <row r="33" spans="1:3" s="25" customFormat="1" ht="15.6" x14ac:dyDescent="0.25">
      <c r="A33" s="149" t="s">
        <v>33</v>
      </c>
      <c r="B33" s="150"/>
      <c r="C33" s="151">
        <f>Bang1!E5</f>
        <v>114</v>
      </c>
    </row>
    <row r="34" spans="1:3" s="25" customFormat="1" ht="15.6" x14ac:dyDescent="0.25">
      <c r="A34" s="152" t="s">
        <v>218</v>
      </c>
      <c r="B34" s="153"/>
      <c r="C34" s="154">
        <f>Bang1!D6</f>
        <v>101</v>
      </c>
    </row>
    <row r="35" spans="1:3" s="25" customFormat="1" ht="15.6" x14ac:dyDescent="0.25">
      <c r="A35" s="155" t="s">
        <v>38</v>
      </c>
      <c r="B35" s="156"/>
      <c r="C35" s="157">
        <f>Bang1!M5</f>
        <v>13</v>
      </c>
    </row>
    <row r="36" spans="1:3" s="25" customFormat="1" ht="15.6" x14ac:dyDescent="0.25"/>
  </sheetData>
  <sheetProtection algorithmName="SHA-512" hashValue="1wj50xWxAoU75gbhmQjxEKtl62To06Vfxx9qOH6CgqAvJgKq7iECCvmH1El92ORdOOhaew5oMXKswg2q/gcBPA==" saltValue="D4G7ygs6iuBdyD1L9pQy6Q==" spinCount="100000" sheet="1" objects="1" scenarios="1"/>
  <mergeCells count="11">
    <mergeCell ref="J17:J18"/>
    <mergeCell ref="A2:J2"/>
    <mergeCell ref="J9:J10"/>
    <mergeCell ref="J11:J12"/>
    <mergeCell ref="J13:J14"/>
    <mergeCell ref="J15:J16"/>
    <mergeCell ref="J19:J20"/>
    <mergeCell ref="J21:J22"/>
    <mergeCell ref="J23:J24"/>
    <mergeCell ref="A28:A29"/>
    <mergeCell ref="J28:J29"/>
  </mergeCells>
  <printOptions horizontalCentered="1"/>
  <pageMargins left="0.11811023622047245" right="0.11811023622047245" top="0.19685039370078741" bottom="0.55118110236220474" header="0.31496062992125984" footer="0.11811023622047245"/>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election activeCell="C3" sqref="C3"/>
    </sheetView>
  </sheetViews>
  <sheetFormatPr defaultColWidth="9.109375" defaultRowHeight="13.2" x14ac:dyDescent="0.25"/>
  <cols>
    <col min="1" max="10" width="12.88671875" style="2" customWidth="1"/>
    <col min="11" max="16384" width="9.109375" style="2"/>
  </cols>
  <sheetData>
    <row r="1" spans="1:10" s="27" customFormat="1" ht="45.6" customHeight="1" x14ac:dyDescent="0.25">
      <c r="A1" s="243" t="s">
        <v>131</v>
      </c>
      <c r="B1" s="243"/>
      <c r="C1" s="243"/>
      <c r="D1" s="243"/>
      <c r="E1" s="243"/>
      <c r="F1" s="36"/>
      <c r="G1" s="31"/>
      <c r="H1" s="31"/>
      <c r="I1" s="31"/>
      <c r="J1" s="32"/>
    </row>
    <row r="2" spans="1:10" s="25" customFormat="1" ht="37.799999999999997" customHeight="1" x14ac:dyDescent="0.25">
      <c r="A2" s="82" t="s">
        <v>58</v>
      </c>
      <c r="B2" s="37" t="s">
        <v>48</v>
      </c>
      <c r="C2" s="37" t="s">
        <v>49</v>
      </c>
      <c r="D2" s="37" t="s">
        <v>50</v>
      </c>
      <c r="E2" s="39" t="s">
        <v>52</v>
      </c>
    </row>
    <row r="3" spans="1:10" s="25" customFormat="1" ht="37.799999999999997" customHeight="1" x14ac:dyDescent="0.25">
      <c r="A3" s="38" t="s">
        <v>51</v>
      </c>
      <c r="B3" s="112">
        <v>12361</v>
      </c>
      <c r="C3" s="112">
        <v>12362</v>
      </c>
      <c r="D3" s="112">
        <v>12363</v>
      </c>
      <c r="E3" s="110">
        <f>SUM(B3:D3)</f>
        <v>37086</v>
      </c>
    </row>
    <row r="4" spans="1:10" s="25" customFormat="1" ht="37.799999999999997" customHeight="1" x14ac:dyDescent="0.25">
      <c r="A4" s="38" t="s">
        <v>56</v>
      </c>
      <c r="B4" s="112">
        <v>12334</v>
      </c>
      <c r="C4" s="112">
        <v>12335</v>
      </c>
      <c r="D4" s="112">
        <v>12336</v>
      </c>
      <c r="E4" s="110">
        <f t="shared" ref="E4:E5" si="0">SUM(B4:D4)</f>
        <v>37005</v>
      </c>
    </row>
    <row r="5" spans="1:10" s="25" customFormat="1" ht="37.799999999999997" customHeight="1" x14ac:dyDescent="0.25">
      <c r="A5" s="38" t="s">
        <v>57</v>
      </c>
      <c r="B5" s="113">
        <v>7</v>
      </c>
      <c r="C5" s="113">
        <v>8</v>
      </c>
      <c r="D5" s="113">
        <v>9</v>
      </c>
      <c r="E5" s="110">
        <f t="shared" si="0"/>
        <v>24</v>
      </c>
    </row>
    <row r="6" spans="1:10" s="25" customFormat="1" ht="37.799999999999997" customHeight="1" x14ac:dyDescent="0.25">
      <c r="A6" s="38" t="s">
        <v>53</v>
      </c>
      <c r="B6" s="111">
        <f>B3-B4-B5</f>
        <v>20</v>
      </c>
      <c r="C6" s="111">
        <f t="shared" ref="C6:D6" si="1">C3-C4-C5</f>
        <v>19</v>
      </c>
      <c r="D6" s="111">
        <f t="shared" si="1"/>
        <v>18</v>
      </c>
      <c r="E6" s="110">
        <f>SUM(B6:D6)</f>
        <v>57</v>
      </c>
    </row>
    <row r="7" spans="1:10" s="25" customFormat="1" ht="15.6" x14ac:dyDescent="0.25"/>
    <row r="8" spans="1:10" s="25" customFormat="1" ht="15.6" x14ac:dyDescent="0.25"/>
    <row r="9" spans="1:10" s="25" customFormat="1" ht="15.6" x14ac:dyDescent="0.25"/>
    <row r="10" spans="1:10" s="25" customFormat="1" ht="15.6" x14ac:dyDescent="0.25"/>
    <row r="11" spans="1:10" s="25" customFormat="1" ht="15.6" x14ac:dyDescent="0.25"/>
  </sheetData>
  <sheetProtection algorithmName="SHA-512" hashValue="XNy9FFXbqj3YmCNvuaoSchzhPxSo3BIwNe+CLTpM48hzh4kOq+a4EoHSPeRvsTp2+05FLutro3XKaQ6hIT4p/w==" saltValue="eYjl+fNw6lkgPvMOW8iPKA==" spinCount="100000" sheet="1" objects="1" scenarios="1"/>
  <mergeCells count="1">
    <mergeCell ref="A1:E1"/>
  </mergeCells>
  <printOptions horizontalCentered="1"/>
  <pageMargins left="0.11811023622047245" right="0.11811023622047245" top="0.19685039370078741" bottom="0.55118110236220474" header="0.31496062992125984" footer="0.11811023622047245"/>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vt:i4>
      </vt:variant>
    </vt:vector>
  </HeadingPairs>
  <TitlesOfParts>
    <vt:vector size="22" baseType="lpstr">
      <vt:lpstr>PhieuBauCu</vt:lpstr>
      <vt:lpstr>Bang1</vt:lpstr>
      <vt:lpstr>Bang2</vt:lpstr>
      <vt:lpstr>Bang3</vt:lpstr>
      <vt:lpstr>TongHop</vt:lpstr>
      <vt:lpstr>PrintPL</vt:lpstr>
      <vt:lpstr>SapXep</vt:lpstr>
      <vt:lpstr>InTongHop</vt:lpstr>
      <vt:lpstr>QuanlyPhieu</vt:lpstr>
      <vt:lpstr>BBSDPhieu</vt:lpstr>
      <vt:lpstr>BBQH</vt:lpstr>
      <vt:lpstr>PhuLuc1</vt:lpstr>
      <vt:lpstr>BB-23</vt:lpstr>
      <vt:lpstr>PhuLuc23</vt:lpstr>
      <vt:lpstr>BB-BGIAO</vt:lpstr>
      <vt:lpstr>Hướng dẫn</vt:lpstr>
      <vt:lpstr>'BB-23'!_Hlk56578819</vt:lpstr>
      <vt:lpstr>'BB-BGIAO'!_Hlk56578819</vt:lpstr>
      <vt:lpstr>BBQH!_Hlk56578819</vt:lpstr>
      <vt:lpstr>BBSDPhieu!_Hlk56578819</vt:lpstr>
      <vt:lpstr>PhuLuc1!_Hlk56578819</vt:lpstr>
      <vt:lpstr>PhuLuc23!_Hlk56578819</vt:lpstr>
    </vt:vector>
  </TitlesOfParts>
  <Company>VN38.COM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maiductuan</dc:creator>
  <cp:lastModifiedBy>Windows 10</cp:lastModifiedBy>
  <cp:lastPrinted>2026-03-14T05:28:23Z</cp:lastPrinted>
  <dcterms:created xsi:type="dcterms:W3CDTF">2016-05-17T00:17:10Z</dcterms:created>
  <dcterms:modified xsi:type="dcterms:W3CDTF">2026-03-14T05:30:12Z</dcterms:modified>
</cp:coreProperties>
</file>